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hidePivotFieldList="1" autoCompressPictures="0"/>
  <mc:AlternateContent xmlns:mc="http://schemas.openxmlformats.org/markup-compatibility/2006">
    <mc:Choice Requires="x15">
      <x15ac:absPath xmlns:x15ac="http://schemas.microsoft.com/office/spreadsheetml/2010/11/ac" url="/Users/elliottamador/Documents/"/>
    </mc:Choice>
  </mc:AlternateContent>
  <xr:revisionPtr revIDLastSave="0" documentId="13_ncr:1_{1FB1406C-FC2E-9E49-8DAD-F626A20AEA03}" xr6:coauthVersionLast="47" xr6:coauthVersionMax="47" xr10:uidLastSave="{00000000-0000-0000-0000-000000000000}"/>
  <bookViews>
    <workbookView xWindow="0" yWindow="0" windowWidth="28800" windowHeight="18000" tabRatio="979" xr2:uid="{00000000-000D-0000-FFFF-FFFF00000000}"/>
  </bookViews>
  <sheets>
    <sheet name="Moderate Model" sheetId="12" r:id="rId1"/>
    <sheet name="NEW Model" sheetId="28" state="hidden" r:id="rId2"/>
    <sheet name="Moderate Summary" sheetId="21" r:id="rId3"/>
    <sheet name="Subscription Model (2)" sheetId="51" r:id="rId4"/>
    <sheet name="Subscription Model" sheetId="49" r:id="rId5"/>
    <sheet name="Pre Seed Raise" sheetId="52" r:id="rId6"/>
    <sheet name="Collider on the Lot" sheetId="5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41" i="12" l="1"/>
  <c r="V39" i="12"/>
  <c r="W29" i="12"/>
  <c r="X29" i="12"/>
  <c r="X43" i="12" s="1"/>
  <c r="Y29" i="12"/>
  <c r="Z29" i="12"/>
  <c r="Z43" i="12" s="1"/>
  <c r="AA29" i="12"/>
  <c r="AA43" i="12" s="1"/>
  <c r="AB29" i="12"/>
  <c r="AB43" i="12" s="1"/>
  <c r="AC29" i="12"/>
  <c r="AC43" i="12" s="1"/>
  <c r="AD29" i="12"/>
  <c r="AD43" i="12" s="1"/>
  <c r="AE29" i="12"/>
  <c r="AF29" i="12"/>
  <c r="AF43" i="12" s="1"/>
  <c r="AG29" i="12"/>
  <c r="W30" i="12"/>
  <c r="X30" i="12"/>
  <c r="Y30" i="12"/>
  <c r="Z30" i="12"/>
  <c r="AA30" i="12"/>
  <c r="AB30" i="12"/>
  <c r="AC30" i="12"/>
  <c r="AD30" i="12"/>
  <c r="AE30" i="12"/>
  <c r="AF30" i="12"/>
  <c r="AG30" i="12"/>
  <c r="V30" i="12"/>
  <c r="V29" i="12"/>
  <c r="V43" i="12" s="1"/>
  <c r="W26" i="12"/>
  <c r="X26" i="12"/>
  <c r="Y26" i="12"/>
  <c r="Z26" i="12"/>
  <c r="AA26" i="12"/>
  <c r="AB26" i="12"/>
  <c r="AC26" i="12"/>
  <c r="AC41" i="12" s="1"/>
  <c r="AD26" i="12"/>
  <c r="AE26" i="12"/>
  <c r="AF26" i="12"/>
  <c r="AG26" i="12"/>
  <c r="W27" i="12"/>
  <c r="X27" i="12"/>
  <c r="Y27" i="12"/>
  <c r="Z27" i="12"/>
  <c r="AA27" i="12"/>
  <c r="AB27" i="12"/>
  <c r="AC27" i="12"/>
  <c r="AD27" i="12"/>
  <c r="AE27" i="12"/>
  <c r="AF27" i="12"/>
  <c r="AG27" i="12"/>
  <c r="V27" i="12"/>
  <c r="V26" i="12"/>
  <c r="W41" i="12"/>
  <c r="X41" i="12"/>
  <c r="Y41" i="12"/>
  <c r="Z41" i="12"/>
  <c r="AA41" i="12"/>
  <c r="AB41" i="12"/>
  <c r="AD41" i="12"/>
  <c r="AE41" i="12"/>
  <c r="AF41" i="12"/>
  <c r="AG41" i="12"/>
  <c r="W42" i="12"/>
  <c r="X42" i="12"/>
  <c r="Y42" i="12"/>
  <c r="Z42" i="12"/>
  <c r="AA42" i="12"/>
  <c r="AB42" i="12"/>
  <c r="AC42" i="12"/>
  <c r="AD42" i="12"/>
  <c r="AE42" i="12"/>
  <c r="AF42" i="12"/>
  <c r="AG42" i="12"/>
  <c r="W43" i="12"/>
  <c r="Y43" i="12"/>
  <c r="AE43" i="12"/>
  <c r="AG43" i="12"/>
  <c r="V42" i="12"/>
  <c r="U37" i="12"/>
  <c r="L47" i="12"/>
  <c r="M47" i="12"/>
  <c r="N47" i="12"/>
  <c r="O47" i="12"/>
  <c r="P47" i="12"/>
  <c r="Q47" i="12"/>
  <c r="K47" i="12"/>
  <c r="L43" i="12"/>
  <c r="M43" i="12"/>
  <c r="N43" i="12"/>
  <c r="O43" i="12"/>
  <c r="P43" i="12"/>
  <c r="Q43" i="12"/>
  <c r="L44" i="12"/>
  <c r="M44" i="12"/>
  <c r="N44" i="12"/>
  <c r="O44" i="12"/>
  <c r="P44" i="12"/>
  <c r="Q44" i="12"/>
  <c r="K44" i="12"/>
  <c r="K43" i="12"/>
  <c r="L41" i="12"/>
  <c r="M41" i="12"/>
  <c r="N41" i="12"/>
  <c r="O41" i="12"/>
  <c r="P41" i="12"/>
  <c r="Q41" i="12"/>
  <c r="L42" i="12"/>
  <c r="M42" i="12"/>
  <c r="N42" i="12"/>
  <c r="O42" i="12"/>
  <c r="P42" i="12"/>
  <c r="Q42" i="12"/>
  <c r="K42" i="12"/>
  <c r="K41" i="12"/>
  <c r="K40" i="12"/>
  <c r="K39" i="12"/>
  <c r="BM44" i="12"/>
  <c r="BL44" i="12"/>
  <c r="BK44" i="12"/>
  <c r="BJ44" i="12"/>
  <c r="BI44" i="12"/>
  <c r="BH44" i="12"/>
  <c r="BG44" i="12"/>
  <c r="BF44" i="12"/>
  <c r="BE44" i="12"/>
  <c r="BD44" i="12"/>
  <c r="BC44" i="12"/>
  <c r="BB44" i="12"/>
  <c r="BN44" i="12" s="1"/>
  <c r="AW44" i="12"/>
  <c r="AV44" i="12"/>
  <c r="AU44" i="12"/>
  <c r="AT44" i="12"/>
  <c r="AS44" i="12"/>
  <c r="AR44" i="12"/>
  <c r="AQ44" i="12"/>
  <c r="AP44" i="12"/>
  <c r="AO44" i="12"/>
  <c r="AN44" i="12"/>
  <c r="AX44" i="12" s="1"/>
  <c r="AM44" i="12"/>
  <c r="AL44" i="12"/>
  <c r="J44" i="12"/>
  <c r="BD42" i="12"/>
  <c r="BB42" i="12"/>
  <c r="AL42" i="12"/>
  <c r="BM41" i="12"/>
  <c r="BL41" i="12"/>
  <c r="BK41" i="12"/>
  <c r="BJ41" i="12"/>
  <c r="BI41" i="12"/>
  <c r="BH41" i="12"/>
  <c r="BG41" i="12"/>
  <c r="BF41" i="12"/>
  <c r="BE41" i="12"/>
  <c r="BD41" i="12"/>
  <c r="BC41" i="12"/>
  <c r="BB41" i="12"/>
  <c r="AW41" i="12"/>
  <c r="AV41" i="12"/>
  <c r="AU41" i="12"/>
  <c r="AT41" i="12"/>
  <c r="AS41" i="12"/>
  <c r="AR41" i="12"/>
  <c r="AQ41" i="12"/>
  <c r="AP41" i="12"/>
  <c r="AO41" i="12"/>
  <c r="AN41" i="12"/>
  <c r="AM41" i="12"/>
  <c r="AL41" i="12"/>
  <c r="BN31" i="12"/>
  <c r="AX31" i="12"/>
  <c r="AH31" i="12"/>
  <c r="R31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AW29" i="12"/>
  <c r="AV29" i="12"/>
  <c r="AU29" i="12"/>
  <c r="AT29" i="12"/>
  <c r="AS29" i="12"/>
  <c r="AR29" i="12"/>
  <c r="AQ29" i="12"/>
  <c r="AP29" i="12"/>
  <c r="AO29" i="12"/>
  <c r="AN29" i="12"/>
  <c r="AM29" i="12"/>
  <c r="AL29" i="12"/>
  <c r="K29" i="12"/>
  <c r="J29" i="12"/>
  <c r="I29" i="12"/>
  <c r="H29" i="12"/>
  <c r="G29" i="12"/>
  <c r="F29" i="12"/>
  <c r="F30" i="12" s="1"/>
  <c r="BN28" i="12"/>
  <c r="AX28" i="12"/>
  <c r="AH28" i="12"/>
  <c r="R28" i="12"/>
  <c r="BM26" i="12"/>
  <c r="BM42" i="12" s="1"/>
  <c r="BL26" i="12"/>
  <c r="BL42" i="12" s="1"/>
  <c r="BK26" i="12"/>
  <c r="BK42" i="12" s="1"/>
  <c r="BJ26" i="12"/>
  <c r="BJ42" i="12" s="1"/>
  <c r="BI26" i="12"/>
  <c r="BI42" i="12" s="1"/>
  <c r="BH26" i="12"/>
  <c r="BH42" i="12" s="1"/>
  <c r="BG26" i="12"/>
  <c r="BG42" i="12" s="1"/>
  <c r="BF26" i="12"/>
  <c r="BF42" i="12" s="1"/>
  <c r="BE26" i="12"/>
  <c r="BE42" i="12" s="1"/>
  <c r="BD26" i="12"/>
  <c r="BC26" i="12"/>
  <c r="BC42" i="12" s="1"/>
  <c r="BB26" i="12"/>
  <c r="AW26" i="12"/>
  <c r="AW42" i="12" s="1"/>
  <c r="AV26" i="12"/>
  <c r="AV42" i="12" s="1"/>
  <c r="AU26" i="12"/>
  <c r="AU42" i="12" s="1"/>
  <c r="AT26" i="12"/>
  <c r="AT42" i="12" s="1"/>
  <c r="AS26" i="12"/>
  <c r="AS42" i="12" s="1"/>
  <c r="AR26" i="12"/>
  <c r="AR42" i="12" s="1"/>
  <c r="AQ26" i="12"/>
  <c r="AQ42" i="12" s="1"/>
  <c r="AP26" i="12"/>
  <c r="AP42" i="12" s="1"/>
  <c r="AO26" i="12"/>
  <c r="AO42" i="12" s="1"/>
  <c r="AN26" i="12"/>
  <c r="AN42" i="12" s="1"/>
  <c r="AM26" i="12"/>
  <c r="AM42" i="12" s="1"/>
  <c r="AL26" i="12"/>
  <c r="K26" i="12"/>
  <c r="J26" i="12"/>
  <c r="I26" i="12"/>
  <c r="H26" i="12"/>
  <c r="G26" i="12"/>
  <c r="F26" i="12"/>
  <c r="F27" i="12" s="1"/>
  <c r="B17" i="53"/>
  <c r="B20" i="53"/>
  <c r="B1" i="52"/>
  <c r="E28" i="52"/>
  <c r="E25" i="52"/>
  <c r="B27" i="52"/>
  <c r="B24" i="52"/>
  <c r="E14" i="52"/>
  <c r="E18" i="52"/>
  <c r="E17" i="52"/>
  <c r="E16" i="52"/>
  <c r="E19" i="52" s="1"/>
  <c r="B17" i="52"/>
  <c r="B16" i="52"/>
  <c r="B15" i="52"/>
  <c r="B13" i="52"/>
  <c r="AZ15" i="12"/>
  <c r="AL72" i="12"/>
  <c r="AM72" i="12" s="1"/>
  <c r="AN72" i="12" s="1"/>
  <c r="AO72" i="12" s="1"/>
  <c r="AP72" i="12" s="1"/>
  <c r="AQ72" i="12" s="1"/>
  <c r="AR72" i="12" s="1"/>
  <c r="AS72" i="12" s="1"/>
  <c r="AT72" i="12" s="1"/>
  <c r="AU72" i="12" s="1"/>
  <c r="AV72" i="12" s="1"/>
  <c r="AW72" i="12" s="1"/>
  <c r="AL70" i="12"/>
  <c r="AL73" i="12" s="1"/>
  <c r="AL129" i="12" s="1"/>
  <c r="AM58" i="12"/>
  <c r="AM74" i="12" s="1"/>
  <c r="AL58" i="12"/>
  <c r="AL80" i="12"/>
  <c r="AJ15" i="12"/>
  <c r="AL105" i="12"/>
  <c r="T86" i="12"/>
  <c r="Z86" i="12" s="1"/>
  <c r="X89" i="12"/>
  <c r="AB89" i="12"/>
  <c r="T89" i="12"/>
  <c r="Y89" i="12" s="1"/>
  <c r="T90" i="12"/>
  <c r="AB90" i="12" s="1"/>
  <c r="T87" i="12"/>
  <c r="AD87" i="12" s="1"/>
  <c r="T88" i="12"/>
  <c r="AB88" i="12" s="1"/>
  <c r="T91" i="12"/>
  <c r="AA91" i="12" s="1"/>
  <c r="L86" i="12"/>
  <c r="M86" i="12"/>
  <c r="N86" i="12"/>
  <c r="O86" i="12"/>
  <c r="P86" i="12"/>
  <c r="Q86" i="12"/>
  <c r="L87" i="12"/>
  <c r="M87" i="12"/>
  <c r="N87" i="12"/>
  <c r="O87" i="12"/>
  <c r="P87" i="12"/>
  <c r="Q87" i="12"/>
  <c r="L88" i="12"/>
  <c r="M88" i="12"/>
  <c r="N88" i="12"/>
  <c r="O88" i="12"/>
  <c r="P88" i="12"/>
  <c r="Q88" i="12"/>
  <c r="L89" i="12"/>
  <c r="M89" i="12"/>
  <c r="N89" i="12"/>
  <c r="O89" i="12"/>
  <c r="P89" i="12"/>
  <c r="Q89" i="12"/>
  <c r="L90" i="12"/>
  <c r="M90" i="12"/>
  <c r="N90" i="12"/>
  <c r="O90" i="12"/>
  <c r="P90" i="12"/>
  <c r="Q90" i="12"/>
  <c r="L91" i="12"/>
  <c r="M91" i="12"/>
  <c r="N91" i="12"/>
  <c r="O91" i="12"/>
  <c r="P91" i="12"/>
  <c r="Q91" i="12"/>
  <c r="K91" i="12"/>
  <c r="K90" i="12"/>
  <c r="K89" i="12"/>
  <c r="K88" i="12"/>
  <c r="K87" i="12"/>
  <c r="K86" i="12"/>
  <c r="K92" i="12"/>
  <c r="V11" i="12"/>
  <c r="H11" i="12"/>
  <c r="J41" i="12"/>
  <c r="E37" i="12"/>
  <c r="G10" i="51"/>
  <c r="G9" i="51"/>
  <c r="G6" i="51"/>
  <c r="B20" i="12"/>
  <c r="BN25" i="12"/>
  <c r="AX25" i="12"/>
  <c r="AH25" i="12"/>
  <c r="R25" i="12"/>
  <c r="H23" i="12"/>
  <c r="G23" i="12"/>
  <c r="F23" i="12"/>
  <c r="F24" i="12" s="1"/>
  <c r="F10" i="51"/>
  <c r="E10" i="51"/>
  <c r="D10" i="51"/>
  <c r="C10" i="51"/>
  <c r="F9" i="51"/>
  <c r="F6" i="51"/>
  <c r="E9" i="51"/>
  <c r="E6" i="51"/>
  <c r="D9" i="51"/>
  <c r="D6" i="51"/>
  <c r="C6" i="51"/>
  <c r="C9" i="51"/>
  <c r="B9" i="51"/>
  <c r="T15" i="12"/>
  <c r="D15" i="12"/>
  <c r="BN22" i="12"/>
  <c r="G47" i="12"/>
  <c r="H47" i="12"/>
  <c r="F47" i="12"/>
  <c r="C9" i="49"/>
  <c r="BC80" i="12"/>
  <c r="BD80" i="12"/>
  <c r="BE80" i="12"/>
  <c r="BF80" i="12"/>
  <c r="BG80" i="12"/>
  <c r="BH80" i="12"/>
  <c r="BI80" i="12"/>
  <c r="BJ80" i="12"/>
  <c r="BK80" i="12"/>
  <c r="BL80" i="12"/>
  <c r="BM80" i="12"/>
  <c r="BB80" i="12"/>
  <c r="BM183" i="12"/>
  <c r="BL183" i="12"/>
  <c r="BK183" i="12"/>
  <c r="BJ183" i="12"/>
  <c r="BI183" i="12"/>
  <c r="BH183" i="12"/>
  <c r="BG183" i="12"/>
  <c r="BF183" i="12"/>
  <c r="BE183" i="12"/>
  <c r="BD183" i="12"/>
  <c r="BC183" i="12"/>
  <c r="BB183" i="12"/>
  <c r="BN182" i="12"/>
  <c r="BN181" i="12"/>
  <c r="BN180" i="12"/>
  <c r="BN179" i="12"/>
  <c r="BB176" i="12"/>
  <c r="BC176" i="12" s="1"/>
  <c r="BD176" i="12" s="1"/>
  <c r="BE176" i="12" s="1"/>
  <c r="BF176" i="12" s="1"/>
  <c r="BG176" i="12" s="1"/>
  <c r="BH176" i="12" s="1"/>
  <c r="BI176" i="12" s="1"/>
  <c r="BJ176" i="12" s="1"/>
  <c r="BK176" i="12" s="1"/>
  <c r="BL176" i="12" s="1"/>
  <c r="BM176" i="12" s="1"/>
  <c r="BB175" i="12"/>
  <c r="BC175" i="12" s="1"/>
  <c r="BD175" i="12" s="1"/>
  <c r="BB163" i="12"/>
  <c r="BC163" i="12" s="1"/>
  <c r="BD163" i="12" s="1"/>
  <c r="BE163" i="12" s="1"/>
  <c r="BF163" i="12" s="1"/>
  <c r="BG163" i="12" s="1"/>
  <c r="BB160" i="12"/>
  <c r="BC160" i="12" s="1"/>
  <c r="BD160" i="12" s="1"/>
  <c r="BE160" i="12" s="1"/>
  <c r="BF160" i="12" s="1"/>
  <c r="BG160" i="12" s="1"/>
  <c r="BH160" i="12" s="1"/>
  <c r="BI160" i="12" s="1"/>
  <c r="BJ160" i="12" s="1"/>
  <c r="BK160" i="12" s="1"/>
  <c r="BL160" i="12" s="1"/>
  <c r="BM160" i="12" s="1"/>
  <c r="BN160" i="12" s="1"/>
  <c r="BB156" i="12"/>
  <c r="BC156" i="12" s="1"/>
  <c r="BN148" i="12"/>
  <c r="BM143" i="12"/>
  <c r="BL143" i="12"/>
  <c r="BK143" i="12"/>
  <c r="BJ143" i="12"/>
  <c r="BI143" i="12"/>
  <c r="BH143" i="12"/>
  <c r="BG143" i="12"/>
  <c r="BF143" i="12"/>
  <c r="BE143" i="12"/>
  <c r="BD143" i="12"/>
  <c r="BC143" i="12"/>
  <c r="BB143" i="12"/>
  <c r="BM141" i="12"/>
  <c r="BL141" i="12"/>
  <c r="BK141" i="12"/>
  <c r="BJ141" i="12"/>
  <c r="BI141" i="12"/>
  <c r="BH141" i="12"/>
  <c r="BG141" i="12"/>
  <c r="BF141" i="12"/>
  <c r="BE141" i="12"/>
  <c r="BD141" i="12"/>
  <c r="BC141" i="12"/>
  <c r="BB141" i="12"/>
  <c r="BM140" i="12"/>
  <c r="BL140" i="12"/>
  <c r="BK140" i="12"/>
  <c r="BJ140" i="12"/>
  <c r="BI140" i="12"/>
  <c r="BH140" i="12"/>
  <c r="BG140" i="12"/>
  <c r="BF140" i="12"/>
  <c r="BE140" i="12"/>
  <c r="BD140" i="12"/>
  <c r="BC140" i="12"/>
  <c r="BB140" i="12"/>
  <c r="BM139" i="12"/>
  <c r="BL139" i="12"/>
  <c r="BK139" i="12"/>
  <c r="BJ139" i="12"/>
  <c r="BI139" i="12"/>
  <c r="BH139" i="12"/>
  <c r="BG139" i="12"/>
  <c r="BF139" i="12"/>
  <c r="BE139" i="12"/>
  <c r="BD139" i="12"/>
  <c r="BC139" i="12"/>
  <c r="BB139" i="12"/>
  <c r="BM138" i="12"/>
  <c r="BL138" i="12"/>
  <c r="BK138" i="12"/>
  <c r="BJ138" i="12"/>
  <c r="BI138" i="12"/>
  <c r="BH138" i="12"/>
  <c r="BG138" i="12"/>
  <c r="BF138" i="12"/>
  <c r="BE138" i="12"/>
  <c r="BD138" i="12"/>
  <c r="BC138" i="12"/>
  <c r="BB138" i="12"/>
  <c r="BN137" i="12"/>
  <c r="BN136" i="12"/>
  <c r="BN133" i="12"/>
  <c r="BM131" i="12"/>
  <c r="BL131" i="12"/>
  <c r="BK131" i="12"/>
  <c r="BJ131" i="12"/>
  <c r="BI131" i="12"/>
  <c r="BH131" i="12"/>
  <c r="BG131" i="12"/>
  <c r="BF131" i="12"/>
  <c r="BE131" i="12"/>
  <c r="BD131" i="12"/>
  <c r="BC131" i="12"/>
  <c r="BB131" i="12"/>
  <c r="BN126" i="12"/>
  <c r="BM124" i="12"/>
  <c r="BM125" i="12" s="1"/>
  <c r="BL124" i="12"/>
  <c r="BL125" i="12" s="1"/>
  <c r="BK124" i="12"/>
  <c r="BK125" i="12" s="1"/>
  <c r="BJ124" i="12"/>
  <c r="BJ125" i="12" s="1"/>
  <c r="BI124" i="12"/>
  <c r="BI125" i="12" s="1"/>
  <c r="BH124" i="12"/>
  <c r="BH125" i="12" s="1"/>
  <c r="BG124" i="12"/>
  <c r="BG125" i="12" s="1"/>
  <c r="BF124" i="12"/>
  <c r="BF125" i="12" s="1"/>
  <c r="BE124" i="12"/>
  <c r="BE125" i="12" s="1"/>
  <c r="BD124" i="12"/>
  <c r="BD125" i="12" s="1"/>
  <c r="BC124" i="12"/>
  <c r="BB124" i="12"/>
  <c r="BB125" i="12" s="1"/>
  <c r="BN123" i="12"/>
  <c r="AZ116" i="12"/>
  <c r="AZ115" i="12"/>
  <c r="AZ114" i="12"/>
  <c r="AZ113" i="12"/>
  <c r="AZ112" i="12"/>
  <c r="AZ111" i="12"/>
  <c r="AZ110" i="12"/>
  <c r="AZ109" i="12"/>
  <c r="AZ108" i="12"/>
  <c r="AZ107" i="12"/>
  <c r="AZ106" i="12"/>
  <c r="AZ105" i="12"/>
  <c r="AZ104" i="12"/>
  <c r="BJ104" i="12" s="1"/>
  <c r="AZ103" i="12"/>
  <c r="BF103" i="12" s="1"/>
  <c r="AZ102" i="12"/>
  <c r="AZ101" i="12"/>
  <c r="AZ100" i="12"/>
  <c r="AZ99" i="12"/>
  <c r="AZ98" i="12"/>
  <c r="AZ97" i="12"/>
  <c r="AZ96" i="12"/>
  <c r="AZ95" i="12"/>
  <c r="BB92" i="12"/>
  <c r="BN92" i="12" s="1"/>
  <c r="BM74" i="12"/>
  <c r="BN74" i="12" s="1"/>
  <c r="BL74" i="12"/>
  <c r="BK74" i="12"/>
  <c r="BJ74" i="12"/>
  <c r="BI74" i="12"/>
  <c r="BN69" i="12"/>
  <c r="BN68" i="12"/>
  <c r="BN67" i="12"/>
  <c r="BN66" i="12"/>
  <c r="BN65" i="12"/>
  <c r="BN64" i="12"/>
  <c r="BN63" i="12"/>
  <c r="BN62" i="12"/>
  <c r="BN61" i="12"/>
  <c r="BN60" i="12"/>
  <c r="BN59" i="12"/>
  <c r="BN57" i="12"/>
  <c r="BN56" i="12"/>
  <c r="BN55" i="12"/>
  <c r="BN54" i="12"/>
  <c r="BN53" i="12"/>
  <c r="BN52" i="12"/>
  <c r="BN51" i="12"/>
  <c r="BN19" i="12"/>
  <c r="BM11" i="12"/>
  <c r="BL11" i="12"/>
  <c r="BK11" i="12"/>
  <c r="BJ11" i="12"/>
  <c r="BI11" i="12"/>
  <c r="BH11" i="12"/>
  <c r="BG11" i="12"/>
  <c r="BF11" i="12"/>
  <c r="BE11" i="12"/>
  <c r="BD11" i="12"/>
  <c r="BC11" i="12"/>
  <c r="BB11" i="12"/>
  <c r="AX22" i="12"/>
  <c r="AX19" i="12"/>
  <c r="J9" i="49"/>
  <c r="H9" i="49"/>
  <c r="K5" i="49"/>
  <c r="K9" i="49" s="1"/>
  <c r="E5" i="49"/>
  <c r="E9" i="49" s="1"/>
  <c r="G5" i="49"/>
  <c r="D9" i="49"/>
  <c r="AM80" i="12"/>
  <c r="AN80" i="12"/>
  <c r="AO80" i="12"/>
  <c r="AP80" i="12"/>
  <c r="AQ80" i="12"/>
  <c r="AR80" i="12"/>
  <c r="AS80" i="12"/>
  <c r="AT80" i="12"/>
  <c r="AU80" i="12"/>
  <c r="AV80" i="12"/>
  <c r="AW80" i="12"/>
  <c r="AW183" i="12"/>
  <c r="AV183" i="12"/>
  <c r="AU183" i="12"/>
  <c r="AT183" i="12"/>
  <c r="AS183" i="12"/>
  <c r="AR183" i="12"/>
  <c r="AQ183" i="12"/>
  <c r="AP183" i="12"/>
  <c r="AO183" i="12"/>
  <c r="AN183" i="12"/>
  <c r="AM183" i="12"/>
  <c r="AL183" i="12"/>
  <c r="AX182" i="12"/>
  <c r="AX181" i="12"/>
  <c r="AX180" i="12"/>
  <c r="AX179" i="12"/>
  <c r="AL176" i="12"/>
  <c r="AM176" i="12" s="1"/>
  <c r="AN176" i="12" s="1"/>
  <c r="AO176" i="12" s="1"/>
  <c r="AP176" i="12" s="1"/>
  <c r="AQ176" i="12" s="1"/>
  <c r="AR176" i="12" s="1"/>
  <c r="AS176" i="12" s="1"/>
  <c r="AT176" i="12" s="1"/>
  <c r="AU176" i="12" s="1"/>
  <c r="AV176" i="12" s="1"/>
  <c r="AW176" i="12" s="1"/>
  <c r="AL175" i="12"/>
  <c r="AM175" i="12" s="1"/>
  <c r="AL163" i="12"/>
  <c r="AL160" i="12"/>
  <c r="AM160" i="12" s="1"/>
  <c r="AN160" i="12" s="1"/>
  <c r="AO160" i="12" s="1"/>
  <c r="AP160" i="12" s="1"/>
  <c r="AQ160" i="12" s="1"/>
  <c r="AR160" i="12" s="1"/>
  <c r="AS160" i="12" s="1"/>
  <c r="AT160" i="12" s="1"/>
  <c r="AU160" i="12" s="1"/>
  <c r="AV160" i="12" s="1"/>
  <c r="AW160" i="12" s="1"/>
  <c r="AX160" i="12" s="1"/>
  <c r="AL156" i="12"/>
  <c r="AM156" i="12" s="1"/>
  <c r="AX148" i="12"/>
  <c r="AW143" i="12"/>
  <c r="AV143" i="12"/>
  <c r="AU143" i="12"/>
  <c r="AT143" i="12"/>
  <c r="AS143" i="12"/>
  <c r="AR143" i="12"/>
  <c r="AQ143" i="12"/>
  <c r="AP143" i="12"/>
  <c r="AO143" i="12"/>
  <c r="AN143" i="12"/>
  <c r="AM143" i="12"/>
  <c r="AL143" i="12"/>
  <c r="AW141" i="12"/>
  <c r="AV141" i="12"/>
  <c r="AU141" i="12"/>
  <c r="AT141" i="12"/>
  <c r="AS141" i="12"/>
  <c r="AR141" i="12"/>
  <c r="AQ141" i="12"/>
  <c r="AP141" i="12"/>
  <c r="AO141" i="12"/>
  <c r="AN141" i="12"/>
  <c r="AM141" i="12"/>
  <c r="AL141" i="12"/>
  <c r="AW140" i="12"/>
  <c r="AV140" i="12"/>
  <c r="AU140" i="12"/>
  <c r="AT140" i="12"/>
  <c r="AS140" i="12"/>
  <c r="AR140" i="12"/>
  <c r="AQ140" i="12"/>
  <c r="AP140" i="12"/>
  <c r="AO140" i="12"/>
  <c r="AN140" i="12"/>
  <c r="AM140" i="12"/>
  <c r="AL140" i="12"/>
  <c r="AW139" i="12"/>
  <c r="AV139" i="12"/>
  <c r="AU139" i="12"/>
  <c r="AT139" i="12"/>
  <c r="AS139" i="12"/>
  <c r="AR139" i="12"/>
  <c r="AQ139" i="12"/>
  <c r="AP139" i="12"/>
  <c r="AO139" i="12"/>
  <c r="AN139" i="12"/>
  <c r="AM139" i="12"/>
  <c r="AL139" i="12"/>
  <c r="AW138" i="12"/>
  <c r="AV138" i="12"/>
  <c r="AU138" i="12"/>
  <c r="AT138" i="12"/>
  <c r="AS138" i="12"/>
  <c r="AR138" i="12"/>
  <c r="AQ138" i="12"/>
  <c r="AP138" i="12"/>
  <c r="AO138" i="12"/>
  <c r="AN138" i="12"/>
  <c r="AM138" i="12"/>
  <c r="AL138" i="12"/>
  <c r="AX137" i="12"/>
  <c r="AX136" i="12"/>
  <c r="AX133" i="12"/>
  <c r="AW131" i="12"/>
  <c r="AV131" i="12"/>
  <c r="AU131" i="12"/>
  <c r="AT131" i="12"/>
  <c r="AS131" i="12"/>
  <c r="AR131" i="12"/>
  <c r="AQ131" i="12"/>
  <c r="AP131" i="12"/>
  <c r="AO131" i="12"/>
  <c r="AN131" i="12"/>
  <c r="AM131" i="12"/>
  <c r="AL131" i="12"/>
  <c r="AX126" i="12"/>
  <c r="AW124" i="12"/>
  <c r="AW125" i="12" s="1"/>
  <c r="AV124" i="12"/>
  <c r="AV125" i="12" s="1"/>
  <c r="AU124" i="12"/>
  <c r="AU125" i="12" s="1"/>
  <c r="AT124" i="12"/>
  <c r="AT125" i="12" s="1"/>
  <c r="AS124" i="12"/>
  <c r="AS125" i="12" s="1"/>
  <c r="AR124" i="12"/>
  <c r="AR125" i="12" s="1"/>
  <c r="AQ124" i="12"/>
  <c r="AQ125" i="12" s="1"/>
  <c r="AP124" i="12"/>
  <c r="AP125" i="12" s="1"/>
  <c r="AO124" i="12"/>
  <c r="AO125" i="12" s="1"/>
  <c r="AN124" i="12"/>
  <c r="AN125" i="12" s="1"/>
  <c r="AM124" i="12"/>
  <c r="AM125" i="12" s="1"/>
  <c r="AL124" i="12"/>
  <c r="AL125" i="12" s="1"/>
  <c r="AX123" i="12"/>
  <c r="AJ116" i="12"/>
  <c r="AJ115" i="12"/>
  <c r="AJ114" i="12"/>
  <c r="AJ113" i="12"/>
  <c r="AJ112" i="12"/>
  <c r="AJ111" i="12"/>
  <c r="AJ110" i="12"/>
  <c r="AJ109" i="12"/>
  <c r="AJ108" i="12"/>
  <c r="AJ107" i="12"/>
  <c r="AT107" i="12" s="1"/>
  <c r="AJ106" i="12"/>
  <c r="AJ105" i="12"/>
  <c r="AP105" i="12" s="1"/>
  <c r="AJ104" i="12"/>
  <c r="AR104" i="12" s="1"/>
  <c r="AJ103" i="12"/>
  <c r="AJ102" i="12"/>
  <c r="AJ101" i="12"/>
  <c r="AJ100" i="12"/>
  <c r="AJ99" i="12"/>
  <c r="AT99" i="12" s="1"/>
  <c r="AJ98" i="12"/>
  <c r="AT98" i="12" s="1"/>
  <c r="AJ97" i="12"/>
  <c r="AJ96" i="12"/>
  <c r="AJ95" i="12"/>
  <c r="AL92" i="12"/>
  <c r="AX92" i="12" s="1"/>
  <c r="AW74" i="12"/>
  <c r="AX74" i="12" s="1"/>
  <c r="AV74" i="12"/>
  <c r="AU74" i="12"/>
  <c r="AT74" i="12"/>
  <c r="AS74" i="12"/>
  <c r="AL74" i="12"/>
  <c r="AX69" i="12"/>
  <c r="AX68" i="12"/>
  <c r="AX67" i="12"/>
  <c r="AX66" i="12"/>
  <c r="AX65" i="12"/>
  <c r="AX64" i="12"/>
  <c r="AX63" i="12"/>
  <c r="AX62" i="12"/>
  <c r="AX61" i="12"/>
  <c r="AX60" i="12"/>
  <c r="AX59" i="12"/>
  <c r="AX57" i="12"/>
  <c r="AX56" i="12"/>
  <c r="AX55" i="12"/>
  <c r="AX54" i="12"/>
  <c r="AX53" i="12"/>
  <c r="AX52" i="12"/>
  <c r="AX51" i="12"/>
  <c r="AW11" i="12"/>
  <c r="AV11" i="12"/>
  <c r="AU11" i="12"/>
  <c r="AT11" i="12"/>
  <c r="AS11" i="12"/>
  <c r="AR11" i="12"/>
  <c r="AQ11" i="12"/>
  <c r="AP11" i="12"/>
  <c r="AO11" i="12"/>
  <c r="AN11" i="12"/>
  <c r="AM11" i="12"/>
  <c r="AL11" i="12"/>
  <c r="I5" i="49"/>
  <c r="T10" i="12"/>
  <c r="U10" i="12" s="1"/>
  <c r="AJ10" i="12" s="1"/>
  <c r="AK10" i="12" s="1"/>
  <c r="T9" i="12"/>
  <c r="U9" i="12" s="1"/>
  <c r="W143" i="12"/>
  <c r="X143" i="12"/>
  <c r="Y143" i="12"/>
  <c r="Z143" i="12"/>
  <c r="AA143" i="12"/>
  <c r="AB143" i="12"/>
  <c r="AC143" i="12"/>
  <c r="AD143" i="12"/>
  <c r="AE143" i="12"/>
  <c r="AF143" i="12"/>
  <c r="AG143" i="12"/>
  <c r="V143" i="12"/>
  <c r="W140" i="12"/>
  <c r="X140" i="12"/>
  <c r="Y140" i="12"/>
  <c r="Z140" i="12"/>
  <c r="AA140" i="12"/>
  <c r="AB140" i="12"/>
  <c r="AC140" i="12"/>
  <c r="AD140" i="12"/>
  <c r="AE140" i="12"/>
  <c r="AF140" i="12"/>
  <c r="AG140" i="12"/>
  <c r="V140" i="12"/>
  <c r="W139" i="12"/>
  <c r="X139" i="12"/>
  <c r="Y139" i="12"/>
  <c r="Z139" i="12"/>
  <c r="AA139" i="12"/>
  <c r="AB139" i="12"/>
  <c r="AC139" i="12"/>
  <c r="AD139" i="12"/>
  <c r="AE139" i="12"/>
  <c r="AF139" i="12"/>
  <c r="AG139" i="12"/>
  <c r="V139" i="12"/>
  <c r="W138" i="12"/>
  <c r="X138" i="12"/>
  <c r="Y138" i="12"/>
  <c r="Z138" i="12"/>
  <c r="AA138" i="12"/>
  <c r="AB138" i="12"/>
  <c r="AC138" i="12"/>
  <c r="AD138" i="12"/>
  <c r="AE138" i="12"/>
  <c r="AF138" i="12"/>
  <c r="AG138" i="12"/>
  <c r="V138" i="12"/>
  <c r="W80" i="12"/>
  <c r="X80" i="12"/>
  <c r="Y80" i="12"/>
  <c r="Z80" i="12"/>
  <c r="AA80" i="12"/>
  <c r="AB80" i="12"/>
  <c r="AC80" i="12"/>
  <c r="AD80" i="12"/>
  <c r="AE80" i="12"/>
  <c r="AF80" i="12"/>
  <c r="AG80" i="12"/>
  <c r="V80" i="12"/>
  <c r="W11" i="12"/>
  <c r="X11" i="12"/>
  <c r="Y11" i="12"/>
  <c r="Z11" i="12"/>
  <c r="AA11" i="12"/>
  <c r="AB11" i="12"/>
  <c r="AC11" i="12"/>
  <c r="AD11" i="12"/>
  <c r="AE11" i="12"/>
  <c r="AF11" i="12"/>
  <c r="AG11" i="12"/>
  <c r="AG183" i="12"/>
  <c r="AF183" i="12"/>
  <c r="AE183" i="12"/>
  <c r="AD183" i="12"/>
  <c r="AC183" i="12"/>
  <c r="AB183" i="12"/>
  <c r="AA183" i="12"/>
  <c r="Z183" i="12"/>
  <c r="Y183" i="12"/>
  <c r="X183" i="12"/>
  <c r="W183" i="12"/>
  <c r="V183" i="12"/>
  <c r="AH182" i="12"/>
  <c r="AH181" i="12"/>
  <c r="AH180" i="12"/>
  <c r="AH179" i="12"/>
  <c r="V176" i="12"/>
  <c r="W176" i="12" s="1"/>
  <c r="X176" i="12" s="1"/>
  <c r="Y176" i="12" s="1"/>
  <c r="Z176" i="12" s="1"/>
  <c r="AA176" i="12" s="1"/>
  <c r="AB176" i="12" s="1"/>
  <c r="AC176" i="12" s="1"/>
  <c r="AD176" i="12" s="1"/>
  <c r="AE176" i="12" s="1"/>
  <c r="AF176" i="12" s="1"/>
  <c r="AG176" i="12" s="1"/>
  <c r="V175" i="12"/>
  <c r="V163" i="12"/>
  <c r="W163" i="12" s="1"/>
  <c r="V160" i="12"/>
  <c r="W160" i="12" s="1"/>
  <c r="X160" i="12" s="1"/>
  <c r="Y160" i="12" s="1"/>
  <c r="Z160" i="12" s="1"/>
  <c r="AA160" i="12" s="1"/>
  <c r="AB160" i="12" s="1"/>
  <c r="AC160" i="12" s="1"/>
  <c r="AD160" i="12" s="1"/>
  <c r="AE160" i="12" s="1"/>
  <c r="AF160" i="12" s="1"/>
  <c r="AG160" i="12" s="1"/>
  <c r="AH160" i="12" s="1"/>
  <c r="V156" i="12"/>
  <c r="AH148" i="12"/>
  <c r="AG141" i="12"/>
  <c r="AF141" i="12"/>
  <c r="AE141" i="12"/>
  <c r="AD141" i="12"/>
  <c r="AC141" i="12"/>
  <c r="AB141" i="12"/>
  <c r="AA141" i="12"/>
  <c r="Z141" i="12"/>
  <c r="Y141" i="12"/>
  <c r="X141" i="12"/>
  <c r="W141" i="12"/>
  <c r="V141" i="12"/>
  <c r="AH137" i="12"/>
  <c r="AH136" i="12"/>
  <c r="AH133" i="12"/>
  <c r="AG131" i="12"/>
  <c r="AF131" i="12"/>
  <c r="AE131" i="12"/>
  <c r="AD131" i="12"/>
  <c r="AC131" i="12"/>
  <c r="AB131" i="12"/>
  <c r="AA131" i="12"/>
  <c r="Z131" i="12"/>
  <c r="Y131" i="12"/>
  <c r="X131" i="12"/>
  <c r="W131" i="12"/>
  <c r="V131" i="12"/>
  <c r="AH126" i="12"/>
  <c r="AG124" i="12"/>
  <c r="AG125" i="12" s="1"/>
  <c r="AF124" i="12"/>
  <c r="AF125" i="12" s="1"/>
  <c r="AE124" i="12"/>
  <c r="AE125" i="12" s="1"/>
  <c r="AD124" i="12"/>
  <c r="AD125" i="12" s="1"/>
  <c r="AC124" i="12"/>
  <c r="AC125" i="12" s="1"/>
  <c r="AB124" i="12"/>
  <c r="AB125" i="12" s="1"/>
  <c r="AA124" i="12"/>
  <c r="AA125" i="12" s="1"/>
  <c r="Z124" i="12"/>
  <c r="Z125" i="12" s="1"/>
  <c r="Y124" i="12"/>
  <c r="Y125" i="12" s="1"/>
  <c r="X124" i="12"/>
  <c r="X125" i="12" s="1"/>
  <c r="W124" i="12"/>
  <c r="W125" i="12" s="1"/>
  <c r="V124" i="12"/>
  <c r="V125" i="12" s="1"/>
  <c r="AH123" i="12"/>
  <c r="T116" i="12"/>
  <c r="V116" i="12" s="1"/>
  <c r="T115" i="12"/>
  <c r="AT115" i="12" s="1"/>
  <c r="T114" i="12"/>
  <c r="T113" i="12"/>
  <c r="AU113" i="12" s="1"/>
  <c r="T112" i="12"/>
  <c r="AL112" i="12" s="1"/>
  <c r="T111" i="12"/>
  <c r="BG111" i="12" s="1"/>
  <c r="T110" i="12"/>
  <c r="AN110" i="12" s="1"/>
  <c r="T109" i="12"/>
  <c r="BJ109" i="12" s="1"/>
  <c r="T108" i="12"/>
  <c r="AV108" i="12" s="1"/>
  <c r="T107" i="12"/>
  <c r="AB107" i="12" s="1"/>
  <c r="T106" i="12"/>
  <c r="AN106" i="12" s="1"/>
  <c r="T105" i="12"/>
  <c r="X105" i="12" s="1"/>
  <c r="T104" i="12"/>
  <c r="T103" i="12"/>
  <c r="AS103" i="12" s="1"/>
  <c r="T102" i="12"/>
  <c r="T101" i="12"/>
  <c r="BJ101" i="12" s="1"/>
  <c r="T100" i="12"/>
  <c r="AW100" i="12" s="1"/>
  <c r="T99" i="12"/>
  <c r="T98" i="12"/>
  <c r="T97" i="12"/>
  <c r="AN97" i="12" s="1"/>
  <c r="T96" i="12"/>
  <c r="AW96" i="12" s="1"/>
  <c r="T95" i="12"/>
  <c r="AN95" i="12" s="1"/>
  <c r="V92" i="12"/>
  <c r="AG74" i="12"/>
  <c r="AH74" i="12" s="1"/>
  <c r="AF74" i="12"/>
  <c r="AE74" i="12"/>
  <c r="AD74" i="12"/>
  <c r="AC74" i="12"/>
  <c r="AB74" i="12"/>
  <c r="AA74" i="12"/>
  <c r="Z74" i="12"/>
  <c r="Y74" i="12"/>
  <c r="X74" i="12"/>
  <c r="W74" i="12"/>
  <c r="V74" i="12"/>
  <c r="AG73" i="12"/>
  <c r="AH73" i="12" s="1"/>
  <c r="AF73" i="12"/>
  <c r="AE73" i="12"/>
  <c r="AE129" i="12" s="1"/>
  <c r="AD73" i="12"/>
  <c r="AD132" i="12" s="1"/>
  <c r="AC73" i="12"/>
  <c r="AC128" i="12" s="1"/>
  <c r="AB73" i="12"/>
  <c r="AA73" i="12"/>
  <c r="Z73" i="12"/>
  <c r="Z128" i="12" s="1"/>
  <c r="Y73" i="12"/>
  <c r="Y128" i="12" s="1"/>
  <c r="X73" i="12"/>
  <c r="W73" i="12"/>
  <c r="W132" i="12" s="1"/>
  <c r="V73" i="12"/>
  <c r="V132" i="12" s="1"/>
  <c r="AH72" i="12"/>
  <c r="AH70" i="12"/>
  <c r="AH69" i="12"/>
  <c r="AH68" i="12"/>
  <c r="AH67" i="12"/>
  <c r="AH66" i="12"/>
  <c r="AH65" i="12"/>
  <c r="AH64" i="12"/>
  <c r="AH63" i="12"/>
  <c r="AH62" i="12"/>
  <c r="AH61" i="12"/>
  <c r="AH60" i="12"/>
  <c r="AH59" i="12"/>
  <c r="AH58" i="12"/>
  <c r="AH57" i="12"/>
  <c r="AH56" i="12"/>
  <c r="AH55" i="12"/>
  <c r="AH54" i="12"/>
  <c r="AH53" i="12"/>
  <c r="AH52" i="12"/>
  <c r="AH51" i="12"/>
  <c r="F80" i="12"/>
  <c r="D97" i="12"/>
  <c r="F97" i="12" s="1"/>
  <c r="R53" i="12"/>
  <c r="R59" i="12"/>
  <c r="R60" i="12"/>
  <c r="R22" i="12"/>
  <c r="R19" i="12"/>
  <c r="F8" i="12"/>
  <c r="F13" i="12" s="1"/>
  <c r="F17" i="12" s="1"/>
  <c r="F9" i="49"/>
  <c r="C28" i="21"/>
  <c r="C27" i="21"/>
  <c r="E8" i="21"/>
  <c r="D8" i="21"/>
  <c r="G138" i="12"/>
  <c r="H138" i="12"/>
  <c r="I138" i="12"/>
  <c r="J138" i="12"/>
  <c r="K138" i="12"/>
  <c r="L138" i="12"/>
  <c r="M138" i="12"/>
  <c r="N138" i="12"/>
  <c r="O138" i="12"/>
  <c r="P138" i="12"/>
  <c r="Q138" i="12"/>
  <c r="F138" i="12"/>
  <c r="F143" i="12"/>
  <c r="D104" i="12"/>
  <c r="D103" i="12"/>
  <c r="I103" i="12" s="1"/>
  <c r="D115" i="12"/>
  <c r="G115" i="12" s="1"/>
  <c r="G124" i="12"/>
  <c r="H124" i="12"/>
  <c r="I124" i="12"/>
  <c r="J124" i="12"/>
  <c r="K124" i="12"/>
  <c r="L124" i="12"/>
  <c r="M124" i="12"/>
  <c r="N124" i="12"/>
  <c r="O124" i="12"/>
  <c r="P124" i="12"/>
  <c r="Q124" i="12"/>
  <c r="F124" i="12"/>
  <c r="G80" i="12"/>
  <c r="H80" i="12"/>
  <c r="I80" i="12"/>
  <c r="J80" i="12"/>
  <c r="K80" i="12"/>
  <c r="L80" i="12"/>
  <c r="M80" i="12"/>
  <c r="N80" i="12"/>
  <c r="O80" i="12"/>
  <c r="P80" i="12"/>
  <c r="Q80" i="12"/>
  <c r="G140" i="12"/>
  <c r="H140" i="12"/>
  <c r="I140" i="12"/>
  <c r="J140" i="12"/>
  <c r="K140" i="12"/>
  <c r="L140" i="12"/>
  <c r="M140" i="12"/>
  <c r="N140" i="12"/>
  <c r="O140" i="12"/>
  <c r="P140" i="12"/>
  <c r="Q140" i="12"/>
  <c r="F140" i="12"/>
  <c r="G139" i="12"/>
  <c r="H139" i="12"/>
  <c r="I139" i="12"/>
  <c r="J139" i="12"/>
  <c r="K139" i="12"/>
  <c r="L139" i="12"/>
  <c r="M139" i="12"/>
  <c r="N139" i="12"/>
  <c r="O139" i="12"/>
  <c r="P139" i="12"/>
  <c r="Q139" i="12"/>
  <c r="F139" i="12"/>
  <c r="F163" i="12"/>
  <c r="Y87" i="12" l="1"/>
  <c r="AE91" i="12"/>
  <c r="AX41" i="12"/>
  <c r="AD91" i="12"/>
  <c r="I42" i="12"/>
  <c r="BN41" i="12"/>
  <c r="AH41" i="12"/>
  <c r="AE89" i="12"/>
  <c r="J42" i="12"/>
  <c r="I44" i="12"/>
  <c r="BN42" i="12"/>
  <c r="AX42" i="12"/>
  <c r="AH26" i="12"/>
  <c r="F14" i="12"/>
  <c r="F18" i="12" s="1"/>
  <c r="AC89" i="12"/>
  <c r="AF107" i="12"/>
  <c r="AH42" i="12"/>
  <c r="AG91" i="12"/>
  <c r="BN29" i="12"/>
  <c r="AC91" i="12"/>
  <c r="BN26" i="12"/>
  <c r="Z91" i="12"/>
  <c r="AP104" i="12"/>
  <c r="AH29" i="12"/>
  <c r="I41" i="12"/>
  <c r="W91" i="12"/>
  <c r="AX29" i="12"/>
  <c r="Z88" i="12"/>
  <c r="AF86" i="12"/>
  <c r="AJ86" i="12"/>
  <c r="AS86" i="12" s="1"/>
  <c r="AA88" i="12"/>
  <c r="AA89" i="12"/>
  <c r="X88" i="12"/>
  <c r="AD86" i="12"/>
  <c r="AJ88" i="12"/>
  <c r="AR88" i="12" s="1"/>
  <c r="AG86" i="12"/>
  <c r="V86" i="12"/>
  <c r="AC86" i="12"/>
  <c r="W88" i="12"/>
  <c r="AL104" i="12"/>
  <c r="AX26" i="12"/>
  <c r="V87" i="12"/>
  <c r="Y91" i="12"/>
  <c r="W89" i="12"/>
  <c r="AG87" i="12"/>
  <c r="AB86" i="12"/>
  <c r="AA107" i="12"/>
  <c r="AU104" i="12"/>
  <c r="V88" i="12"/>
  <c r="AF88" i="12"/>
  <c r="AC87" i="12"/>
  <c r="Y86" i="12"/>
  <c r="X107" i="12"/>
  <c r="AT104" i="12"/>
  <c r="AD88" i="12"/>
  <c r="AM104" i="12"/>
  <c r="V91" i="12"/>
  <c r="AF89" i="12"/>
  <c r="AE88" i="12"/>
  <c r="Z87" i="12"/>
  <c r="X86" i="12"/>
  <c r="AQ104" i="12"/>
  <c r="AX72" i="12"/>
  <c r="BB72" i="12"/>
  <c r="BC72" i="12" s="1"/>
  <c r="BD72" i="12" s="1"/>
  <c r="BE72" i="12" s="1"/>
  <c r="BF72" i="12" s="1"/>
  <c r="BG72" i="12" s="1"/>
  <c r="BH72" i="12" s="1"/>
  <c r="BI72" i="12" s="1"/>
  <c r="BJ72" i="12" s="1"/>
  <c r="BK72" i="12" s="1"/>
  <c r="BL72" i="12" s="1"/>
  <c r="BM72" i="12" s="1"/>
  <c r="BN72" i="12" s="1"/>
  <c r="AF91" i="12"/>
  <c r="X91" i="12"/>
  <c r="AA90" i="12"/>
  <c r="AD89" i="12"/>
  <c r="AG88" i="12"/>
  <c r="Y88" i="12"/>
  <c r="AB87" i="12"/>
  <c r="AE86" i="12"/>
  <c r="W86" i="12"/>
  <c r="AS107" i="12"/>
  <c r="AE105" i="12"/>
  <c r="W105" i="12"/>
  <c r="Z107" i="12"/>
  <c r="AS99" i="12"/>
  <c r="AW104" i="12"/>
  <c r="AO104" i="12"/>
  <c r="AJ87" i="12"/>
  <c r="AS87" i="12" s="1"/>
  <c r="Z90" i="12"/>
  <c r="AA87" i="12"/>
  <c r="AR107" i="12"/>
  <c r="AD105" i="12"/>
  <c r="AG107" i="12"/>
  <c r="Y107" i="12"/>
  <c r="AN58" i="12"/>
  <c r="AR99" i="12"/>
  <c r="AV104" i="12"/>
  <c r="AN104" i="12"/>
  <c r="AJ89" i="12"/>
  <c r="Y90" i="12"/>
  <c r="AQ107" i="12"/>
  <c r="AC105" i="12"/>
  <c r="X90" i="12"/>
  <c r="AL107" i="12"/>
  <c r="AE107" i="12"/>
  <c r="AM70" i="12"/>
  <c r="AN70" i="12" s="1"/>
  <c r="AO70" i="12" s="1"/>
  <c r="AP70" i="12" s="1"/>
  <c r="AQ70" i="12" s="1"/>
  <c r="V89" i="12"/>
  <c r="AB91" i="12"/>
  <c r="AE90" i="12"/>
  <c r="W90" i="12"/>
  <c r="Z89" i="12"/>
  <c r="AC88" i="12"/>
  <c r="AF87" i="12"/>
  <c r="X87" i="12"/>
  <c r="AA86" i="12"/>
  <c r="AW107" i="12"/>
  <c r="AO107" i="12"/>
  <c r="AA105" i="12"/>
  <c r="AD107" i="12"/>
  <c r="AW99" i="12"/>
  <c r="AO99" i="12"/>
  <c r="AS104" i="12"/>
  <c r="AJ91" i="12"/>
  <c r="AZ91" i="12" s="1"/>
  <c r="AG90" i="12"/>
  <c r="AQ99" i="12"/>
  <c r="AF90" i="12"/>
  <c r="AP107" i="12"/>
  <c r="AB105" i="12"/>
  <c r="W107" i="12"/>
  <c r="AL99" i="12"/>
  <c r="AP99" i="12"/>
  <c r="V90" i="12"/>
  <c r="AD90" i="12"/>
  <c r="AG89" i="12"/>
  <c r="AE87" i="12"/>
  <c r="W87" i="12"/>
  <c r="AV107" i="12"/>
  <c r="AN107" i="12"/>
  <c r="V107" i="12"/>
  <c r="Z105" i="12"/>
  <c r="AC107" i="12"/>
  <c r="AV99" i="12"/>
  <c r="AN99" i="12"/>
  <c r="AJ90" i="12"/>
  <c r="AQ90" i="12" s="1"/>
  <c r="AC90" i="12"/>
  <c r="AU107" i="12"/>
  <c r="AM107" i="12"/>
  <c r="AG105" i="12"/>
  <c r="Y105" i="12"/>
  <c r="AU99" i="12"/>
  <c r="AM99" i="12"/>
  <c r="AF105" i="12"/>
  <c r="B18" i="52"/>
  <c r="AL106" i="12"/>
  <c r="K7" i="12"/>
  <c r="BB106" i="12"/>
  <c r="BL106" i="12"/>
  <c r="BE106" i="12"/>
  <c r="BE110" i="12"/>
  <c r="BG97" i="12"/>
  <c r="BG106" i="12"/>
  <c r="BM110" i="12"/>
  <c r="BI97" i="12"/>
  <c r="BM103" i="12"/>
  <c r="BM106" i="12"/>
  <c r="BD115" i="12"/>
  <c r="BE103" i="12"/>
  <c r="BB104" i="12"/>
  <c r="BF105" i="12"/>
  <c r="BI104" i="12"/>
  <c r="BG100" i="12"/>
  <c r="BH104" i="12"/>
  <c r="BI95" i="12"/>
  <c r="BI98" i="12"/>
  <c r="BK95" i="12"/>
  <c r="BJ98" i="12"/>
  <c r="BK111" i="12"/>
  <c r="BL95" i="12"/>
  <c r="BL98" i="12"/>
  <c r="BL111" i="12"/>
  <c r="BL115" i="12"/>
  <c r="BC95" i="12"/>
  <c r="BB98" i="12"/>
  <c r="BM98" i="12"/>
  <c r="BD106" i="12"/>
  <c r="BD107" i="12"/>
  <c r="BM104" i="12"/>
  <c r="BI111" i="12"/>
  <c r="BC96" i="12"/>
  <c r="BL107" i="12"/>
  <c r="BC112" i="12"/>
  <c r="BK96" i="12"/>
  <c r="BE98" i="12"/>
  <c r="BD99" i="12"/>
  <c r="BK112" i="12"/>
  <c r="BG95" i="12"/>
  <c r="BG98" i="12"/>
  <c r="BL99" i="12"/>
  <c r="BI106" i="12"/>
  <c r="BG108" i="12"/>
  <c r="BF111" i="12"/>
  <c r="BF104" i="12"/>
  <c r="BD95" i="12"/>
  <c r="BD98" i="12"/>
  <c r="BC111" i="12"/>
  <c r="BF95" i="12"/>
  <c r="BD111" i="12"/>
  <c r="BH95" i="12"/>
  <c r="BF97" i="12"/>
  <c r="BH98" i="12"/>
  <c r="BJ106" i="12"/>
  <c r="BH111" i="12"/>
  <c r="BF113" i="12"/>
  <c r="BE104" i="12"/>
  <c r="BB101" i="12"/>
  <c r="BB109" i="12"/>
  <c r="AT101" i="12"/>
  <c r="BI101" i="12"/>
  <c r="BH101" i="12"/>
  <c r="BG101" i="12"/>
  <c r="BF101" i="12"/>
  <c r="BM101" i="12"/>
  <c r="BE101" i="12"/>
  <c r="BL101" i="12"/>
  <c r="BD101" i="12"/>
  <c r="BK101" i="12"/>
  <c r="BC101" i="12"/>
  <c r="AV109" i="12"/>
  <c r="BI109" i="12"/>
  <c r="BH109" i="12"/>
  <c r="BG109" i="12"/>
  <c r="BF109" i="12"/>
  <c r="BM109" i="12"/>
  <c r="BE109" i="12"/>
  <c r="BL109" i="12"/>
  <c r="BD109" i="12"/>
  <c r="BK109" i="12"/>
  <c r="BC109" i="12"/>
  <c r="BD96" i="12"/>
  <c r="BL96" i="12"/>
  <c r="BE99" i="12"/>
  <c r="BM99" i="12"/>
  <c r="BH100" i="12"/>
  <c r="BG105" i="12"/>
  <c r="BE107" i="12"/>
  <c r="BM107" i="12"/>
  <c r="BH108" i="12"/>
  <c r="BF110" i="12"/>
  <c r="BD112" i="12"/>
  <c r="BL112" i="12"/>
  <c r="BG113" i="12"/>
  <c r="BE115" i="12"/>
  <c r="BM115" i="12"/>
  <c r="BL103" i="12"/>
  <c r="BD103" i="12"/>
  <c r="BB95" i="12"/>
  <c r="BJ95" i="12"/>
  <c r="BE96" i="12"/>
  <c r="BM96" i="12"/>
  <c r="BH97" i="12"/>
  <c r="BC98" i="12"/>
  <c r="BK98" i="12"/>
  <c r="BF99" i="12"/>
  <c r="BI100" i="12"/>
  <c r="BH105" i="12"/>
  <c r="BC106" i="12"/>
  <c r="BK106" i="12"/>
  <c r="BF107" i="12"/>
  <c r="BI108" i="12"/>
  <c r="BG110" i="12"/>
  <c r="BB111" i="12"/>
  <c r="BJ111" i="12"/>
  <c r="BE112" i="12"/>
  <c r="BM112" i="12"/>
  <c r="BH113" i="12"/>
  <c r="BF115" i="12"/>
  <c r="BK103" i="12"/>
  <c r="BC103" i="12"/>
  <c r="BG104" i="12"/>
  <c r="BF96" i="12"/>
  <c r="BG99" i="12"/>
  <c r="BB100" i="12"/>
  <c r="BJ100" i="12"/>
  <c r="BI105" i="12"/>
  <c r="BG107" i="12"/>
  <c r="BB108" i="12"/>
  <c r="BJ108" i="12"/>
  <c r="BH110" i="12"/>
  <c r="BF112" i="12"/>
  <c r="BI113" i="12"/>
  <c r="BG115" i="12"/>
  <c r="BJ103" i="12"/>
  <c r="BG96" i="12"/>
  <c r="BB97" i="12"/>
  <c r="BJ97" i="12"/>
  <c r="BH99" i="12"/>
  <c r="BC100" i="12"/>
  <c r="BK100" i="12"/>
  <c r="BB105" i="12"/>
  <c r="BJ105" i="12"/>
  <c r="BH107" i="12"/>
  <c r="BC108" i="12"/>
  <c r="BK108" i="12"/>
  <c r="BI110" i="12"/>
  <c r="BG112" i="12"/>
  <c r="BB113" i="12"/>
  <c r="BJ113" i="12"/>
  <c r="BH115" i="12"/>
  <c r="BI103" i="12"/>
  <c r="BE95" i="12"/>
  <c r="BM95" i="12"/>
  <c r="BH96" i="12"/>
  <c r="BC97" i="12"/>
  <c r="BK97" i="12"/>
  <c r="BF98" i="12"/>
  <c r="BI99" i="12"/>
  <c r="BD100" i="12"/>
  <c r="BL100" i="12"/>
  <c r="BC105" i="12"/>
  <c r="BK105" i="12"/>
  <c r="BF106" i="12"/>
  <c r="BI107" i="12"/>
  <c r="BD108" i="12"/>
  <c r="BL108" i="12"/>
  <c r="BB110" i="12"/>
  <c r="BJ110" i="12"/>
  <c r="BE111" i="12"/>
  <c r="BM111" i="12"/>
  <c r="BH112" i="12"/>
  <c r="BC113" i="12"/>
  <c r="BK113" i="12"/>
  <c r="BI115" i="12"/>
  <c r="BH103" i="12"/>
  <c r="BL104" i="12"/>
  <c r="BD104" i="12"/>
  <c r="BI96" i="12"/>
  <c r="BD97" i="12"/>
  <c r="BL97" i="12"/>
  <c r="BB99" i="12"/>
  <c r="BJ99" i="12"/>
  <c r="BE100" i="12"/>
  <c r="BM100" i="12"/>
  <c r="BD105" i="12"/>
  <c r="BL105" i="12"/>
  <c r="BB107" i="12"/>
  <c r="BJ107" i="12"/>
  <c r="BE108" i="12"/>
  <c r="BM108" i="12"/>
  <c r="BC110" i="12"/>
  <c r="BK110" i="12"/>
  <c r="BI112" i="12"/>
  <c r="BD113" i="12"/>
  <c r="BL113" i="12"/>
  <c r="BB115" i="12"/>
  <c r="BJ115" i="12"/>
  <c r="BG103" i="12"/>
  <c r="BK104" i="12"/>
  <c r="BC104" i="12"/>
  <c r="BN11" i="12"/>
  <c r="BB96" i="12"/>
  <c r="BJ96" i="12"/>
  <c r="BE97" i="12"/>
  <c r="BM97" i="12"/>
  <c r="BC99" i="12"/>
  <c r="BK99" i="12"/>
  <c r="BF100" i="12"/>
  <c r="BE105" i="12"/>
  <c r="BM105" i="12"/>
  <c r="BH106" i="12"/>
  <c r="BC107" i="12"/>
  <c r="BK107" i="12"/>
  <c r="BF108" i="12"/>
  <c r="BD110" i="12"/>
  <c r="BL110" i="12"/>
  <c r="BB112" i="12"/>
  <c r="BJ112" i="12"/>
  <c r="BE113" i="12"/>
  <c r="BM113" i="12"/>
  <c r="BC115" i="12"/>
  <c r="BK115" i="12"/>
  <c r="BN131" i="12"/>
  <c r="BN139" i="12"/>
  <c r="BN140" i="12"/>
  <c r="BB103" i="12"/>
  <c r="AJ9" i="12"/>
  <c r="AK9" i="12" s="1"/>
  <c r="AZ9" i="12" s="1"/>
  <c r="BA9" i="12" s="1"/>
  <c r="BN80" i="12"/>
  <c r="BN141" i="12"/>
  <c r="BH163" i="12"/>
  <c r="BN124" i="12"/>
  <c r="BC125" i="12"/>
  <c r="BN125" i="12" s="1"/>
  <c r="BN143" i="12"/>
  <c r="BN138" i="12"/>
  <c r="BD177" i="12"/>
  <c r="BE175" i="12"/>
  <c r="BD156" i="12"/>
  <c r="BC172" i="12"/>
  <c r="BC177" i="12"/>
  <c r="BB172" i="12"/>
  <c r="BB177" i="12"/>
  <c r="I9" i="49"/>
  <c r="F33" i="12"/>
  <c r="AW86" i="12"/>
  <c r="AV86" i="12"/>
  <c r="AU86" i="12"/>
  <c r="AT108" i="12"/>
  <c r="AN86" i="12"/>
  <c r="AM105" i="12"/>
  <c r="AW105" i="12"/>
  <c r="AV105" i="12"/>
  <c r="AU105" i="12"/>
  <c r="AM86" i="12"/>
  <c r="AS98" i="12"/>
  <c r="AT86" i="12"/>
  <c r="AO105" i="12"/>
  <c r="AR90" i="12"/>
  <c r="AL86" i="12"/>
  <c r="AO86" i="12"/>
  <c r="AN105" i="12"/>
  <c r="AW98" i="12"/>
  <c r="AT105" i="12"/>
  <c r="AL100" i="12"/>
  <c r="AO98" i="12"/>
  <c r="AS105" i="12"/>
  <c r="AO100" i="12"/>
  <c r="AL88" i="12"/>
  <c r="AR86" i="12"/>
  <c r="AV98" i="12"/>
  <c r="AN98" i="12"/>
  <c r="AR105" i="12"/>
  <c r="AR98" i="12"/>
  <c r="AQ98" i="12"/>
  <c r="AP98" i="12"/>
  <c r="AP116" i="12"/>
  <c r="AQ100" i="12"/>
  <c r="AQ86" i="12"/>
  <c r="AU98" i="12"/>
  <c r="AM98" i="12"/>
  <c r="AQ105" i="12"/>
  <c r="F20" i="12"/>
  <c r="F21" i="12" s="1"/>
  <c r="AL98" i="12"/>
  <c r="AL116" i="12"/>
  <c r="AX11" i="12"/>
  <c r="AR108" i="12"/>
  <c r="G9" i="49"/>
  <c r="AX80" i="12"/>
  <c r="AX125" i="12"/>
  <c r="AS97" i="12"/>
  <c r="AT97" i="12"/>
  <c r="AT100" i="12"/>
  <c r="AW95" i="12"/>
  <c r="AV97" i="12"/>
  <c r="AL108" i="12"/>
  <c r="AL113" i="12"/>
  <c r="AP115" i="12"/>
  <c r="AX138" i="12"/>
  <c r="AT96" i="12"/>
  <c r="AN113" i="12"/>
  <c r="AX131" i="12"/>
  <c r="AV106" i="12"/>
  <c r="AT113" i="12"/>
  <c r="AX143" i="12"/>
  <c r="AW106" i="12"/>
  <c r="AP100" i="12"/>
  <c r="AP110" i="12"/>
  <c r="AX124" i="12"/>
  <c r="AM95" i="12"/>
  <c r="AL101" i="12"/>
  <c r="AL102" i="12"/>
  <c r="AP109" i="12"/>
  <c r="AR110" i="12"/>
  <c r="AM177" i="12"/>
  <c r="AN175" i="12"/>
  <c r="AN101" i="12"/>
  <c r="AL103" i="12"/>
  <c r="AQ109" i="12"/>
  <c r="AV110" i="12"/>
  <c r="AM172" i="12"/>
  <c r="AL172" i="12"/>
  <c r="AM102" i="12"/>
  <c r="AW111" i="12"/>
  <c r="AO111" i="12"/>
  <c r="AV111" i="12"/>
  <c r="AN111" i="12"/>
  <c r="AS111" i="12"/>
  <c r="AU111" i="12"/>
  <c r="AT111" i="12"/>
  <c r="AQ111" i="12"/>
  <c r="AL128" i="12"/>
  <c r="AL135" i="12"/>
  <c r="AL132" i="12"/>
  <c r="AL142" i="12"/>
  <c r="AN156" i="12"/>
  <c r="AN172" i="12" s="1"/>
  <c r="AN109" i="12"/>
  <c r="AT95" i="12"/>
  <c r="AL95" i="12"/>
  <c r="AS95" i="12"/>
  <c r="AQ95" i="12"/>
  <c r="AV96" i="12"/>
  <c r="AN96" i="12"/>
  <c r="AU96" i="12"/>
  <c r="AM96" i="12"/>
  <c r="AS96" i="12"/>
  <c r="AQ112" i="12"/>
  <c r="AP112" i="12"/>
  <c r="AU112" i="12"/>
  <c r="AM112" i="12"/>
  <c r="AT112" i="12"/>
  <c r="AS112" i="12"/>
  <c r="AO112" i="12"/>
  <c r="AO95" i="12"/>
  <c r="AL96" i="12"/>
  <c r="AQ101" i="12"/>
  <c r="AP103" i="12"/>
  <c r="AT109" i="12"/>
  <c r="AN112" i="12"/>
  <c r="AP97" i="12"/>
  <c r="AW97" i="12"/>
  <c r="AO97" i="12"/>
  <c r="AU97" i="12"/>
  <c r="AM97" i="12"/>
  <c r="AS113" i="12"/>
  <c r="AR113" i="12"/>
  <c r="AW113" i="12"/>
  <c r="AO113" i="12"/>
  <c r="AQ113" i="12"/>
  <c r="AP113" i="12"/>
  <c r="AM113" i="12"/>
  <c r="AP95" i="12"/>
  <c r="AO96" i="12"/>
  <c r="AL97" i="12"/>
  <c r="AR100" i="12"/>
  <c r="AR101" i="12"/>
  <c r="AQ103" i="12"/>
  <c r="AS108" i="12"/>
  <c r="AL111" i="12"/>
  <c r="AR112" i="12"/>
  <c r="AV113" i="12"/>
  <c r="AX140" i="12"/>
  <c r="AL130" i="12"/>
  <c r="AL134" i="12"/>
  <c r="AL114" i="12"/>
  <c r="AP96" i="12"/>
  <c r="AS101" i="12"/>
  <c r="AM111" i="12"/>
  <c r="Y115" i="12"/>
  <c r="AW115" i="12"/>
  <c r="AO115" i="12"/>
  <c r="AV115" i="12"/>
  <c r="AN115" i="12"/>
  <c r="AS115" i="12"/>
  <c r="AM115" i="12"/>
  <c r="AL115" i="12"/>
  <c r="AU115" i="12"/>
  <c r="AU95" i="12"/>
  <c r="AQ96" i="12"/>
  <c r="AQ97" i="12"/>
  <c r="AP111" i="12"/>
  <c r="AW112" i="12"/>
  <c r="AQ115" i="12"/>
  <c r="AP101" i="12"/>
  <c r="AW101" i="12"/>
  <c r="AO101" i="12"/>
  <c r="AU101" i="12"/>
  <c r="AM101" i="12"/>
  <c r="AS109" i="12"/>
  <c r="AR109" i="12"/>
  <c r="AW109" i="12"/>
  <c r="AO109" i="12"/>
  <c r="AM109" i="12"/>
  <c r="AL109" i="12"/>
  <c r="AU109" i="12"/>
  <c r="AU110" i="12"/>
  <c r="AM110" i="12"/>
  <c r="AT110" i="12"/>
  <c r="AL110" i="12"/>
  <c r="AQ110" i="12"/>
  <c r="AW110" i="12"/>
  <c r="AS110" i="12"/>
  <c r="AW103" i="12"/>
  <c r="AO103" i="12"/>
  <c r="AV103" i="12"/>
  <c r="AN103" i="12"/>
  <c r="AM103" i="12"/>
  <c r="AT103" i="12"/>
  <c r="AU106" i="12"/>
  <c r="AM106" i="12"/>
  <c r="AT106" i="12"/>
  <c r="AQ106" i="12"/>
  <c r="AS106" i="12"/>
  <c r="AR106" i="12"/>
  <c r="AO106" i="12"/>
  <c r="AR95" i="12"/>
  <c r="AR103" i="12"/>
  <c r="AV112" i="12"/>
  <c r="W99" i="12"/>
  <c r="AV100" i="12"/>
  <c r="AN100" i="12"/>
  <c r="AU100" i="12"/>
  <c r="AM100" i="12"/>
  <c r="AS100" i="12"/>
  <c r="AQ108" i="12"/>
  <c r="AP108" i="12"/>
  <c r="AU108" i="12"/>
  <c r="AM108" i="12"/>
  <c r="AO108" i="12"/>
  <c r="AN108" i="12"/>
  <c r="AW108" i="12"/>
  <c r="AV95" i="12"/>
  <c r="AR96" i="12"/>
  <c r="AR97" i="12"/>
  <c r="AV101" i="12"/>
  <c r="AU103" i="12"/>
  <c r="AP106" i="12"/>
  <c r="AO110" i="12"/>
  <c r="AR111" i="12"/>
  <c r="AR115" i="12"/>
  <c r="AX139" i="12"/>
  <c r="AX141" i="12"/>
  <c r="AM163" i="12"/>
  <c r="AL177" i="12"/>
  <c r="Z114" i="12"/>
  <c r="X96" i="12"/>
  <c r="X104" i="12"/>
  <c r="W112" i="12"/>
  <c r="Z98" i="12"/>
  <c r="Z106" i="12"/>
  <c r="AD102" i="12"/>
  <c r="AD110" i="12"/>
  <c r="AC103" i="12"/>
  <c r="AA95" i="12"/>
  <c r="AA103" i="12"/>
  <c r="AA111" i="12"/>
  <c r="AF95" i="12"/>
  <c r="AA97" i="12"/>
  <c r="AC113" i="12"/>
  <c r="AB111" i="12"/>
  <c r="Y111" i="12"/>
  <c r="Y103" i="12"/>
  <c r="AA114" i="12"/>
  <c r="AG111" i="12"/>
  <c r="AD112" i="12"/>
  <c r="X110" i="12"/>
  <c r="AC104" i="12"/>
  <c r="X103" i="12"/>
  <c r="Z96" i="12"/>
  <c r="Z104" i="12"/>
  <c r="X102" i="12"/>
  <c r="Y96" i="12"/>
  <c r="Y104" i="12"/>
  <c r="AG99" i="12"/>
  <c r="W96" i="12"/>
  <c r="V104" i="12"/>
  <c r="V103" i="12"/>
  <c r="Z111" i="12"/>
  <c r="W104" i="12"/>
  <c r="AD99" i="12"/>
  <c r="AG95" i="12"/>
  <c r="AC99" i="12"/>
  <c r="V96" i="12"/>
  <c r="X111" i="12"/>
  <c r="AB103" i="12"/>
  <c r="AB99" i="12"/>
  <c r="Z95" i="12"/>
  <c r="V99" i="12"/>
  <c r="AD115" i="12"/>
  <c r="AF110" i="12"/>
  <c r="AE104" i="12"/>
  <c r="Z103" i="12"/>
  <c r="AG96" i="12"/>
  <c r="Y95" i="12"/>
  <c r="AA110" i="12"/>
  <c r="AD104" i="12"/>
  <c r="AC96" i="12"/>
  <c r="X95" i="12"/>
  <c r="AG114" i="12"/>
  <c r="AE113" i="12"/>
  <c r="AG98" i="12"/>
  <c r="AH138" i="12"/>
  <c r="AF114" i="12"/>
  <c r="AB113" i="12"/>
  <c r="AF98" i="12"/>
  <c r="AH141" i="12"/>
  <c r="AE114" i="12"/>
  <c r="AA113" i="12"/>
  <c r="W110" i="12"/>
  <c r="AG106" i="12"/>
  <c r="AF99" i="12"/>
  <c r="AB98" i="12"/>
  <c r="AB114" i="12"/>
  <c r="W113" i="12"/>
  <c r="AF106" i="12"/>
  <c r="Y98" i="12"/>
  <c r="V134" i="12"/>
  <c r="AE110" i="12"/>
  <c r="Y106" i="12"/>
  <c r="AH11" i="12"/>
  <c r="V113" i="12"/>
  <c r="AC115" i="12"/>
  <c r="X114" i="12"/>
  <c r="AF111" i="12"/>
  <c r="AC110" i="12"/>
  <c r="X106" i="12"/>
  <c r="AG103" i="12"/>
  <c r="AC102" i="12"/>
  <c r="Y99" i="12"/>
  <c r="AE96" i="12"/>
  <c r="AC95" i="12"/>
  <c r="Z134" i="12"/>
  <c r="AH92" i="12"/>
  <c r="AB106" i="12"/>
  <c r="X98" i="12"/>
  <c r="AE134" i="12"/>
  <c r="Y114" i="12"/>
  <c r="AF102" i="12"/>
  <c r="AD134" i="12"/>
  <c r="V111" i="12"/>
  <c r="W114" i="12"/>
  <c r="AC111" i="12"/>
  <c r="AB110" i="12"/>
  <c r="AG104" i="12"/>
  <c r="AF103" i="12"/>
  <c r="AB102" i="12"/>
  <c r="X99" i="12"/>
  <c r="AD96" i="12"/>
  <c r="AB95" i="12"/>
  <c r="W134" i="12"/>
  <c r="AB100" i="12"/>
  <c r="AC100" i="12"/>
  <c r="AD100" i="12"/>
  <c r="W100" i="12"/>
  <c r="AE100" i="12"/>
  <c r="X100" i="12"/>
  <c r="AF100" i="12"/>
  <c r="Y100" i="12"/>
  <c r="AG100" i="12"/>
  <c r="AB108" i="12"/>
  <c r="AC108" i="12"/>
  <c r="W108" i="12"/>
  <c r="AE108" i="12"/>
  <c r="X108" i="12"/>
  <c r="AF108" i="12"/>
  <c r="Y108" i="12"/>
  <c r="AG108" i="12"/>
  <c r="AB116" i="12"/>
  <c r="AC116" i="12"/>
  <c r="W116" i="12"/>
  <c r="AE116" i="12"/>
  <c r="X116" i="12"/>
  <c r="AF116" i="12"/>
  <c r="Y116" i="12"/>
  <c r="AG116" i="12"/>
  <c r="V177" i="12"/>
  <c r="W175" i="12"/>
  <c r="X175" i="12" s="1"/>
  <c r="Y175" i="12" s="1"/>
  <c r="Z175" i="12" s="1"/>
  <c r="Z177" i="12" s="1"/>
  <c r="V100" i="12"/>
  <c r="Z108" i="12"/>
  <c r="Y101" i="12"/>
  <c r="AG101" i="12"/>
  <c r="Z101" i="12"/>
  <c r="AA101" i="12"/>
  <c r="AB101" i="12"/>
  <c r="V101" i="12"/>
  <c r="AC101" i="12"/>
  <c r="AD101" i="12"/>
  <c r="Y109" i="12"/>
  <c r="AG109" i="12"/>
  <c r="Z109" i="12"/>
  <c r="AB109" i="12"/>
  <c r="V109" i="12"/>
  <c r="AC109" i="12"/>
  <c r="AD109" i="12"/>
  <c r="V112" i="12"/>
  <c r="Z112" i="12"/>
  <c r="AF109" i="12"/>
  <c r="AF101" i="12"/>
  <c r="V97" i="12"/>
  <c r="AE109" i="12"/>
  <c r="AE101" i="12"/>
  <c r="V108" i="12"/>
  <c r="AA109" i="12"/>
  <c r="X101" i="12"/>
  <c r="AB97" i="12"/>
  <c r="AD116" i="12"/>
  <c r="X109" i="12"/>
  <c r="W101" i="12"/>
  <c r="AC97" i="12"/>
  <c r="AD97" i="12"/>
  <c r="W97" i="12"/>
  <c r="AE97" i="12"/>
  <c r="X97" i="12"/>
  <c r="AF97" i="12"/>
  <c r="Y97" i="12"/>
  <c r="AG97" i="12"/>
  <c r="Z97" i="12"/>
  <c r="V105" i="12"/>
  <c r="AA116" i="12"/>
  <c r="W109" i="12"/>
  <c r="AA100" i="12"/>
  <c r="AA128" i="12"/>
  <c r="AA134" i="12"/>
  <c r="X112" i="12"/>
  <c r="AF112" i="12"/>
  <c r="Y112" i="12"/>
  <c r="AG112" i="12"/>
  <c r="AA112" i="12"/>
  <c r="AB112" i="12"/>
  <c r="AC112" i="12"/>
  <c r="AD108" i="12"/>
  <c r="Z100" i="12"/>
  <c r="AB128" i="12"/>
  <c r="AB134" i="12"/>
  <c r="Z116" i="12"/>
  <c r="X118" i="12"/>
  <c r="X134" i="12"/>
  <c r="X135" i="12"/>
  <c r="AF135" i="12"/>
  <c r="AF134" i="12"/>
  <c r="W115" i="12"/>
  <c r="AE115" i="12"/>
  <c r="X115" i="12"/>
  <c r="AF115" i="12"/>
  <c r="V115" i="12"/>
  <c r="Z115" i="12"/>
  <c r="AA115" i="12"/>
  <c r="AB115" i="12"/>
  <c r="AG115" i="12"/>
  <c r="AE112" i="12"/>
  <c r="AA108" i="12"/>
  <c r="AH139" i="12"/>
  <c r="Z113" i="12"/>
  <c r="AE106" i="12"/>
  <c r="W106" i="12"/>
  <c r="AA102" i="12"/>
  <c r="AE98" i="12"/>
  <c r="W98" i="12"/>
  <c r="AC134" i="12"/>
  <c r="V110" i="12"/>
  <c r="V102" i="12"/>
  <c r="AD114" i="12"/>
  <c r="AG113" i="12"/>
  <c r="Y113" i="12"/>
  <c r="AE111" i="12"/>
  <c r="W111" i="12"/>
  <c r="Z110" i="12"/>
  <c r="AD106" i="12"/>
  <c r="AB104" i="12"/>
  <c r="AE103" i="12"/>
  <c r="W103" i="12"/>
  <c r="Z102" i="12"/>
  <c r="AA99" i="12"/>
  <c r="AD98" i="12"/>
  <c r="AB96" i="12"/>
  <c r="AE95" i="12"/>
  <c r="W95" i="12"/>
  <c r="Y135" i="12"/>
  <c r="V95" i="12"/>
  <c r="AC114" i="12"/>
  <c r="AF113" i="12"/>
  <c r="X113" i="12"/>
  <c r="AD111" i="12"/>
  <c r="AG110" i="12"/>
  <c r="Y110" i="12"/>
  <c r="AC106" i="12"/>
  <c r="AA104" i="12"/>
  <c r="AD103" i="12"/>
  <c r="AG102" i="12"/>
  <c r="Y102" i="12"/>
  <c r="Z99" i="12"/>
  <c r="AC98" i="12"/>
  <c r="AA96" i="12"/>
  <c r="AD95" i="12"/>
  <c r="AD113" i="12"/>
  <c r="AA106" i="12"/>
  <c r="AE102" i="12"/>
  <c r="W102" i="12"/>
  <c r="AA98" i="12"/>
  <c r="AG134" i="12"/>
  <c r="Y134" i="12"/>
  <c r="V114" i="12"/>
  <c r="V106" i="12"/>
  <c r="V98" i="12"/>
  <c r="AF104" i="12"/>
  <c r="AE99" i="12"/>
  <c r="AF96" i="12"/>
  <c r="AH143" i="12"/>
  <c r="Y118" i="12"/>
  <c r="Z130" i="12"/>
  <c r="AG132" i="12"/>
  <c r="Z142" i="12"/>
  <c r="AE128" i="12"/>
  <c r="AF132" i="12"/>
  <c r="Y142" i="12"/>
  <c r="AG118" i="12"/>
  <c r="AG130" i="12"/>
  <c r="V142" i="12"/>
  <c r="V135" i="12"/>
  <c r="AA129" i="12"/>
  <c r="AD120" i="12"/>
  <c r="AG120" i="12"/>
  <c r="AF128" i="12"/>
  <c r="AC130" i="12"/>
  <c r="X132" i="12"/>
  <c r="Z129" i="12"/>
  <c r="AD130" i="12"/>
  <c r="Y132" i="12"/>
  <c r="AD118" i="12"/>
  <c r="AD129" i="12"/>
  <c r="AF118" i="12"/>
  <c r="AD135" i="12"/>
  <c r="AD142" i="12"/>
  <c r="AG142" i="12"/>
  <c r="AF129" i="12"/>
  <c r="AC120" i="12"/>
  <c r="Y130" i="12"/>
  <c r="AG135" i="12"/>
  <c r="V130" i="12"/>
  <c r="V129" i="12"/>
  <c r="AH124" i="12"/>
  <c r="AH125" i="12"/>
  <c r="AA135" i="12"/>
  <c r="AA118" i="12"/>
  <c r="AA132" i="12"/>
  <c r="AC129" i="12"/>
  <c r="AC132" i="12"/>
  <c r="AC135" i="12"/>
  <c r="AC118" i="12"/>
  <c r="AC142" i="12"/>
  <c r="AB93" i="12"/>
  <c r="AB129" i="12"/>
  <c r="AB142" i="12"/>
  <c r="AB130" i="12"/>
  <c r="AB135" i="12"/>
  <c r="AB132" i="12"/>
  <c r="AB118" i="12"/>
  <c r="AA130" i="12"/>
  <c r="AA142" i="12"/>
  <c r="V172" i="12"/>
  <c r="W156" i="12"/>
  <c r="W172" i="12" s="1"/>
  <c r="X163" i="12"/>
  <c r="W142" i="12"/>
  <c r="W130" i="12"/>
  <c r="W135" i="12"/>
  <c r="W118" i="12"/>
  <c r="AE142" i="12"/>
  <c r="AE130" i="12"/>
  <c r="AE120" i="12"/>
  <c r="AE135" i="12"/>
  <c r="AE118" i="12"/>
  <c r="AH80" i="12"/>
  <c r="W128" i="12"/>
  <c r="W129" i="12"/>
  <c r="AH131" i="12"/>
  <c r="X142" i="12"/>
  <c r="X130" i="12"/>
  <c r="AF142" i="12"/>
  <c r="AF130" i="12"/>
  <c r="AF120" i="12"/>
  <c r="X128" i="12"/>
  <c r="X129" i="12"/>
  <c r="AE132" i="12"/>
  <c r="AH140" i="12"/>
  <c r="V128" i="12"/>
  <c r="AD128" i="12"/>
  <c r="Y129" i="12"/>
  <c r="AG129" i="12"/>
  <c r="Z132" i="12"/>
  <c r="Z118" i="12"/>
  <c r="AG128" i="12"/>
  <c r="Z135" i="12"/>
  <c r="P97" i="12"/>
  <c r="M97" i="12"/>
  <c r="L97" i="12"/>
  <c r="K97" i="12"/>
  <c r="Q97" i="12"/>
  <c r="O97" i="12"/>
  <c r="N97" i="12"/>
  <c r="O103" i="12"/>
  <c r="N103" i="12"/>
  <c r="M103" i="12"/>
  <c r="L103" i="12"/>
  <c r="K103" i="12"/>
  <c r="F103" i="12"/>
  <c r="H103" i="12"/>
  <c r="J103" i="12"/>
  <c r="P103" i="12"/>
  <c r="G103" i="12"/>
  <c r="L104" i="12"/>
  <c r="N104" i="12"/>
  <c r="G104" i="12"/>
  <c r="O104" i="12"/>
  <c r="H104" i="12"/>
  <c r="P104" i="12"/>
  <c r="I104" i="12"/>
  <c r="F104" i="12"/>
  <c r="Q104" i="12"/>
  <c r="M104" i="12"/>
  <c r="K104" i="12"/>
  <c r="J104" i="12"/>
  <c r="Q103" i="12"/>
  <c r="N115" i="12"/>
  <c r="M115" i="12"/>
  <c r="L115" i="12"/>
  <c r="K115" i="12"/>
  <c r="F115" i="12"/>
  <c r="J115" i="12"/>
  <c r="Q115" i="12"/>
  <c r="I115" i="12"/>
  <c r="P115" i="12"/>
  <c r="H115" i="12"/>
  <c r="O115" i="12"/>
  <c r="R80" i="12"/>
  <c r="F131" i="12"/>
  <c r="G131" i="12"/>
  <c r="H131" i="12"/>
  <c r="I131" i="12"/>
  <c r="J131" i="12"/>
  <c r="K131" i="12"/>
  <c r="L131" i="12"/>
  <c r="G125" i="12"/>
  <c r="R123" i="12"/>
  <c r="D102" i="12"/>
  <c r="D114" i="12"/>
  <c r="G93" i="12"/>
  <c r="H9" i="12"/>
  <c r="F10" i="12"/>
  <c r="R11" i="12"/>
  <c r="C11" i="12"/>
  <c r="R67" i="12"/>
  <c r="O73" i="12"/>
  <c r="O118" i="12" s="1"/>
  <c r="P73" i="12"/>
  <c r="P118" i="12" s="1"/>
  <c r="Q73" i="12"/>
  <c r="M131" i="12"/>
  <c r="N131" i="12"/>
  <c r="O131" i="12"/>
  <c r="P131" i="12"/>
  <c r="Q131" i="12"/>
  <c r="I73" i="12"/>
  <c r="I118" i="12" s="1"/>
  <c r="J73" i="12"/>
  <c r="J118" i="12" s="1"/>
  <c r="K73" i="12"/>
  <c r="K118" i="12" s="1"/>
  <c r="L73" i="12"/>
  <c r="M73" i="12"/>
  <c r="M118" i="12" s="1"/>
  <c r="N73" i="12"/>
  <c r="G11" i="12"/>
  <c r="I11" i="12"/>
  <c r="J11" i="12"/>
  <c r="K11" i="12"/>
  <c r="L11" i="12"/>
  <c r="M11" i="12"/>
  <c r="N11" i="12"/>
  <c r="O11" i="12"/>
  <c r="P11" i="12"/>
  <c r="Q11" i="12"/>
  <c r="F185" i="12"/>
  <c r="D95" i="12"/>
  <c r="F95" i="12" s="1"/>
  <c r="D96" i="12"/>
  <c r="D98" i="12"/>
  <c r="D99" i="12"/>
  <c r="D100" i="12"/>
  <c r="D101" i="12"/>
  <c r="D105" i="12"/>
  <c r="D106" i="12"/>
  <c r="D107" i="12"/>
  <c r="D108" i="12"/>
  <c r="D109" i="12"/>
  <c r="D110" i="12"/>
  <c r="D111" i="12"/>
  <c r="D112" i="12"/>
  <c r="D113" i="12"/>
  <c r="D116" i="12"/>
  <c r="F73" i="12"/>
  <c r="F134" i="12" s="1"/>
  <c r="F141" i="12"/>
  <c r="F156" i="12"/>
  <c r="G156" i="12" s="1"/>
  <c r="H156" i="12" s="1"/>
  <c r="I156" i="12" s="1"/>
  <c r="J156" i="12" s="1"/>
  <c r="K156" i="12" s="1"/>
  <c r="F160" i="12"/>
  <c r="F175" i="12"/>
  <c r="F176" i="12"/>
  <c r="G176" i="12" s="1"/>
  <c r="H176" i="12" s="1"/>
  <c r="I176" i="12" s="1"/>
  <c r="J176" i="12" s="1"/>
  <c r="K176" i="12" s="1"/>
  <c r="L176" i="12" s="1"/>
  <c r="M176" i="12" s="1"/>
  <c r="N176" i="12" s="1"/>
  <c r="O176" i="12" s="1"/>
  <c r="P176" i="12" s="1"/>
  <c r="Q176" i="12" s="1"/>
  <c r="F183" i="12"/>
  <c r="G73" i="12"/>
  <c r="G118" i="12" s="1"/>
  <c r="G141" i="12"/>
  <c r="G183" i="12"/>
  <c r="H73" i="12"/>
  <c r="H118" i="12" s="1"/>
  <c r="H141" i="12"/>
  <c r="H183" i="12"/>
  <c r="I141" i="12"/>
  <c r="I183" i="12"/>
  <c r="J141" i="12"/>
  <c r="J183" i="12"/>
  <c r="K141" i="12"/>
  <c r="K183" i="12"/>
  <c r="L141" i="12"/>
  <c r="L183" i="12"/>
  <c r="M141" i="12"/>
  <c r="M183" i="12"/>
  <c r="N141" i="12"/>
  <c r="N183" i="12"/>
  <c r="O141" i="12"/>
  <c r="O183" i="12"/>
  <c r="P141" i="12"/>
  <c r="P183" i="12"/>
  <c r="Q141" i="12"/>
  <c r="Q183" i="12"/>
  <c r="R57" i="12"/>
  <c r="R58" i="12"/>
  <c r="R72" i="12"/>
  <c r="R182" i="12"/>
  <c r="R181" i="12"/>
  <c r="R180" i="12"/>
  <c r="R179" i="12"/>
  <c r="G163" i="12"/>
  <c r="H163" i="12" s="1"/>
  <c r="I163" i="12" s="1"/>
  <c r="J163" i="12" s="1"/>
  <c r="R140" i="12"/>
  <c r="R137" i="12"/>
  <c r="R136" i="12"/>
  <c r="R133" i="12"/>
  <c r="R126" i="12"/>
  <c r="Q74" i="12"/>
  <c r="R74" i="12" s="1"/>
  <c r="P74" i="12"/>
  <c r="O74" i="12"/>
  <c r="N74" i="12"/>
  <c r="M74" i="12"/>
  <c r="L74" i="12"/>
  <c r="K74" i="12"/>
  <c r="J74" i="12"/>
  <c r="I74" i="12"/>
  <c r="H74" i="12"/>
  <c r="G74" i="12"/>
  <c r="F74" i="12"/>
  <c r="R70" i="12"/>
  <c r="R69" i="12"/>
  <c r="R68" i="12"/>
  <c r="R66" i="12"/>
  <c r="R65" i="12"/>
  <c r="R64" i="12"/>
  <c r="R63" i="12"/>
  <c r="R62" i="12"/>
  <c r="R61" i="12"/>
  <c r="R56" i="12"/>
  <c r="R55" i="12"/>
  <c r="R54" i="12"/>
  <c r="R52" i="12"/>
  <c r="R51" i="12"/>
  <c r="F11" i="12"/>
  <c r="AZ146" i="28"/>
  <c r="BP146" i="28" s="1"/>
  <c r="AZ144" i="28"/>
  <c r="BP144" i="28" s="1"/>
  <c r="CB144" i="28" s="1"/>
  <c r="AZ143" i="28"/>
  <c r="AZ142" i="28"/>
  <c r="BP142" i="28" s="1"/>
  <c r="AZ140" i="28"/>
  <c r="AZ139" i="28"/>
  <c r="AZ141" i="28"/>
  <c r="AZ145" i="28"/>
  <c r="BC145" i="28" s="1"/>
  <c r="BS215" i="28"/>
  <c r="BT215" i="28"/>
  <c r="BU215" i="28"/>
  <c r="BV215" i="28"/>
  <c r="BW215" i="28"/>
  <c r="BX215" i="28"/>
  <c r="BY215" i="28"/>
  <c r="BZ215" i="28"/>
  <c r="CA215" i="28"/>
  <c r="CB215" i="28"/>
  <c r="CC215" i="28"/>
  <c r="BR215" i="28"/>
  <c r="BQ176" i="28"/>
  <c r="BP176" i="28" s="1"/>
  <c r="BR176" i="28" s="1"/>
  <c r="BS176" i="28" s="1"/>
  <c r="BT176" i="28" s="1"/>
  <c r="BU176" i="28" s="1"/>
  <c r="BV176" i="28" s="1"/>
  <c r="BW176" i="28" s="1"/>
  <c r="BX176" i="28" s="1"/>
  <c r="BY176" i="28" s="1"/>
  <c r="BZ176" i="28" s="1"/>
  <c r="CA176" i="28" s="1"/>
  <c r="CB176" i="28" s="1"/>
  <c r="CC176" i="28" s="1"/>
  <c r="BQ175" i="28"/>
  <c r="BP175" i="28" s="1"/>
  <c r="BQ174" i="28"/>
  <c r="BP174" i="28" s="1"/>
  <c r="BR174" i="28" s="1"/>
  <c r="BP173" i="28"/>
  <c r="BQ172" i="28"/>
  <c r="BP172" i="28" s="1"/>
  <c r="BQ171" i="28"/>
  <c r="BP171" i="28"/>
  <c r="BQ170" i="28"/>
  <c r="BP170" i="28"/>
  <c r="BQ169" i="28"/>
  <c r="BP169" i="28" s="1"/>
  <c r="BQ168" i="28"/>
  <c r="BP168" i="28"/>
  <c r="BQ167" i="28"/>
  <c r="BP167" i="28" s="1"/>
  <c r="BQ166" i="28"/>
  <c r="BP166" i="28"/>
  <c r="BQ165" i="28"/>
  <c r="BP165" i="28" s="1"/>
  <c r="BQ164" i="28"/>
  <c r="BP164" i="28"/>
  <c r="BR164" i="28" s="1"/>
  <c r="BQ163" i="28"/>
  <c r="BP163" i="28" s="1"/>
  <c r="BS163" i="28" s="1"/>
  <c r="BQ162" i="28"/>
  <c r="BP162" i="28"/>
  <c r="BQ161" i="28"/>
  <c r="BP161" i="28" s="1"/>
  <c r="BQ160" i="28"/>
  <c r="BP160" i="28"/>
  <c r="BQ159" i="28"/>
  <c r="BP159" i="28"/>
  <c r="BQ158" i="28"/>
  <c r="BP158" i="28"/>
  <c r="BP157" i="28"/>
  <c r="BQ156" i="28"/>
  <c r="BP156" i="28"/>
  <c r="BP155" i="28"/>
  <c r="BS155" i="28" s="1"/>
  <c r="BQ154" i="28"/>
  <c r="BP154" i="28"/>
  <c r="BZ154" i="28" s="1"/>
  <c r="BQ153" i="28"/>
  <c r="BP153" i="28"/>
  <c r="BQ152" i="28"/>
  <c r="BP152" i="28" s="1"/>
  <c r="BQ151" i="28"/>
  <c r="BP151" i="28"/>
  <c r="BQ150" i="28"/>
  <c r="BP150" i="28" s="1"/>
  <c r="BQ149" i="28"/>
  <c r="BP149" i="28"/>
  <c r="BP140" i="28"/>
  <c r="BS140" i="28" s="1"/>
  <c r="BS7" i="28"/>
  <c r="BT140" i="28"/>
  <c r="BT7" i="28"/>
  <c r="BU140" i="28"/>
  <c r="BU7" i="28" s="1"/>
  <c r="BU198" i="28" s="1"/>
  <c r="BV140" i="28"/>
  <c r="BV7" i="28" s="1"/>
  <c r="BX140" i="28"/>
  <c r="BX7" i="28" s="1"/>
  <c r="BX198" i="28" s="1"/>
  <c r="BY140" i="28"/>
  <c r="BY7" i="28" s="1"/>
  <c r="BZ140" i="28"/>
  <c r="BZ7" i="28" s="1"/>
  <c r="CB140" i="28"/>
  <c r="CB7" i="28"/>
  <c r="CC140" i="28"/>
  <c r="CC7" i="28" s="1"/>
  <c r="BR140" i="28"/>
  <c r="BR7" i="28" s="1"/>
  <c r="BP139" i="28"/>
  <c r="BS139" i="28"/>
  <c r="BT139" i="28"/>
  <c r="BU139" i="28"/>
  <c r="BV139" i="28"/>
  <c r="BW139" i="28"/>
  <c r="BX139" i="28"/>
  <c r="BY139" i="28"/>
  <c r="BZ139" i="28"/>
  <c r="CA139" i="28"/>
  <c r="CB139" i="28"/>
  <c r="CC139" i="28"/>
  <c r="BU142" i="28"/>
  <c r="BV142" i="28"/>
  <c r="CA142" i="28"/>
  <c r="CB142" i="28"/>
  <c r="BP143" i="28"/>
  <c r="BW143" i="28"/>
  <c r="BX143" i="28"/>
  <c r="BY143" i="28"/>
  <c r="BZ143" i="28"/>
  <c r="BS144" i="28"/>
  <c r="BT144" i="28"/>
  <c r="CA144" i="28"/>
  <c r="CC144" i="28"/>
  <c r="BP145" i="28"/>
  <c r="BW145" i="28"/>
  <c r="BX145" i="28"/>
  <c r="BS146" i="28"/>
  <c r="BT146" i="28"/>
  <c r="BU146" i="28"/>
  <c r="BV146" i="28"/>
  <c r="CA146" i="28"/>
  <c r="CB146" i="28"/>
  <c r="CC146" i="28"/>
  <c r="BR146" i="28"/>
  <c r="BR139" i="28"/>
  <c r="BR117" i="28"/>
  <c r="BS115" i="28"/>
  <c r="BT115" i="28"/>
  <c r="BU115" i="28" s="1"/>
  <c r="BV115" i="28" s="1"/>
  <c r="BW115" i="28" s="1"/>
  <c r="BX115" i="28" s="1"/>
  <c r="BY115" i="28" s="1"/>
  <c r="BZ115" i="28" s="1"/>
  <c r="CA115" i="28" s="1"/>
  <c r="CB115" i="28" s="1"/>
  <c r="CC115" i="28" s="1"/>
  <c r="BS114" i="28"/>
  <c r="BT114" i="28"/>
  <c r="BU114" i="28" s="1"/>
  <c r="BV114" i="28" s="1"/>
  <c r="BW114" i="28" s="1"/>
  <c r="BX114" i="28" s="1"/>
  <c r="BY114" i="28" s="1"/>
  <c r="BZ114" i="28" s="1"/>
  <c r="CA114" i="28" s="1"/>
  <c r="CB114" i="28" s="1"/>
  <c r="CC114" i="28" s="1"/>
  <c r="BS113" i="28"/>
  <c r="BT113" i="28"/>
  <c r="BU113" i="28" s="1"/>
  <c r="BV113" i="28" s="1"/>
  <c r="BW113" i="28" s="1"/>
  <c r="BX113" i="28" s="1"/>
  <c r="BY113" i="28" s="1"/>
  <c r="BZ113" i="28" s="1"/>
  <c r="CA113" i="28" s="1"/>
  <c r="CB113" i="28" s="1"/>
  <c r="CC113" i="28" s="1"/>
  <c r="BS111" i="28"/>
  <c r="BT111" i="28" s="1"/>
  <c r="BU111" i="28" s="1"/>
  <c r="BV111" i="28"/>
  <c r="BW111" i="28" s="1"/>
  <c r="BX111" i="28"/>
  <c r="BY111" i="28"/>
  <c r="BZ111" i="28" s="1"/>
  <c r="CA111" i="28" s="1"/>
  <c r="CB111" i="28" s="1"/>
  <c r="CC111" i="28" s="1"/>
  <c r="BS110" i="28"/>
  <c r="BS109" i="28"/>
  <c r="BT109" i="28" s="1"/>
  <c r="BU109" i="28" s="1"/>
  <c r="BV109" i="28" s="1"/>
  <c r="BW109" i="28" s="1"/>
  <c r="BX109" i="28"/>
  <c r="BY109" i="28" s="1"/>
  <c r="BS108" i="28"/>
  <c r="BT108" i="28" s="1"/>
  <c r="BU108" i="28" s="1"/>
  <c r="BU169" i="28" s="1"/>
  <c r="BV108" i="28"/>
  <c r="BV169" i="28" s="1"/>
  <c r="BW108" i="28"/>
  <c r="BS107" i="28"/>
  <c r="BT107" i="28" s="1"/>
  <c r="BU107" i="28" s="1"/>
  <c r="BV107" i="28" s="1"/>
  <c r="BW107" i="28" s="1"/>
  <c r="BX107" i="28" s="1"/>
  <c r="BY107" i="28" s="1"/>
  <c r="BZ107" i="28" s="1"/>
  <c r="CA107" i="28"/>
  <c r="CB107" i="28" s="1"/>
  <c r="CC107" i="28" s="1"/>
  <c r="BS106" i="28"/>
  <c r="BT106" i="28"/>
  <c r="BU106" i="28" s="1"/>
  <c r="BV106" i="28" s="1"/>
  <c r="BW106" i="28" s="1"/>
  <c r="BX106" i="28" s="1"/>
  <c r="BY106" i="28" s="1"/>
  <c r="BZ106" i="28" s="1"/>
  <c r="CA106" i="28" s="1"/>
  <c r="BS105" i="28"/>
  <c r="BT105" i="28"/>
  <c r="BU105" i="28"/>
  <c r="BV105" i="28" s="1"/>
  <c r="BW105" i="28" s="1"/>
  <c r="BX105" i="28" s="1"/>
  <c r="BY105" i="28" s="1"/>
  <c r="BZ105" i="28" s="1"/>
  <c r="CA105" i="28" s="1"/>
  <c r="CB105" i="28" s="1"/>
  <c r="CC105" i="28" s="1"/>
  <c r="BS104" i="28"/>
  <c r="BT104" i="28"/>
  <c r="BU104" i="28" s="1"/>
  <c r="BV104" i="28" s="1"/>
  <c r="BW104" i="28" s="1"/>
  <c r="BX104" i="28" s="1"/>
  <c r="BY104" i="28"/>
  <c r="BY165" i="28" s="1"/>
  <c r="BZ104" i="28"/>
  <c r="CA104" i="28" s="1"/>
  <c r="CB104" i="28" s="1"/>
  <c r="CC104" i="28" s="1"/>
  <c r="CC165" i="28" s="1"/>
  <c r="BS103" i="28"/>
  <c r="BT103" i="28" s="1"/>
  <c r="BU103" i="28" s="1"/>
  <c r="BV103" i="28" s="1"/>
  <c r="BW103" i="28"/>
  <c r="BX103" i="28" s="1"/>
  <c r="BY103" i="28" s="1"/>
  <c r="BZ103" i="28" s="1"/>
  <c r="BS102" i="28"/>
  <c r="BT102" i="28" s="1"/>
  <c r="BU102" i="28" s="1"/>
  <c r="BV102" i="28" s="1"/>
  <c r="BW102" i="28" s="1"/>
  <c r="BX102" i="28" s="1"/>
  <c r="BY102" i="28" s="1"/>
  <c r="BZ102" i="28" s="1"/>
  <c r="CA102" i="28" s="1"/>
  <c r="CB102" i="28"/>
  <c r="CC102" i="28"/>
  <c r="BS101" i="28"/>
  <c r="BS100" i="28"/>
  <c r="BT100" i="28" s="1"/>
  <c r="BU100" i="28"/>
  <c r="BV100" i="28"/>
  <c r="BW100" i="28" s="1"/>
  <c r="BS99" i="28"/>
  <c r="BT99" i="28"/>
  <c r="BU99" i="28" s="1"/>
  <c r="BV99" i="28" s="1"/>
  <c r="BW99" i="28" s="1"/>
  <c r="BX99" i="28" s="1"/>
  <c r="BY99" i="28" s="1"/>
  <c r="BZ99" i="28" s="1"/>
  <c r="BS98" i="28"/>
  <c r="BT98" i="28"/>
  <c r="BU98" i="28" s="1"/>
  <c r="BV98" i="28" s="1"/>
  <c r="BW98" i="28"/>
  <c r="BX98" i="28" s="1"/>
  <c r="BY98" i="28"/>
  <c r="BZ98" i="28" s="1"/>
  <c r="CA98" i="28" s="1"/>
  <c r="BS97" i="28"/>
  <c r="BT97" i="28"/>
  <c r="BU97" i="28" s="1"/>
  <c r="BV97" i="28" s="1"/>
  <c r="BW97" i="28" s="1"/>
  <c r="BX97" i="28" s="1"/>
  <c r="BY97" i="28" s="1"/>
  <c r="BZ97" i="28" s="1"/>
  <c r="CA97" i="28" s="1"/>
  <c r="CB97" i="28" s="1"/>
  <c r="CC97" i="28"/>
  <c r="BS96" i="28"/>
  <c r="BT96" i="28"/>
  <c r="BU96" i="28" s="1"/>
  <c r="BV96" i="28" s="1"/>
  <c r="BW96" i="28" s="1"/>
  <c r="BX96" i="28" s="1"/>
  <c r="BY96" i="28"/>
  <c r="BZ96" i="28" s="1"/>
  <c r="CA96" i="28" s="1"/>
  <c r="CB96" i="28" s="1"/>
  <c r="CC96" i="28" s="1"/>
  <c r="CC157" i="28" s="1"/>
  <c r="BS95" i="28"/>
  <c r="BT95" i="28" s="1"/>
  <c r="BU95" i="28" s="1"/>
  <c r="BV95" i="28"/>
  <c r="BW95" i="28"/>
  <c r="BX95" i="28" s="1"/>
  <c r="BY95" i="28" s="1"/>
  <c r="BZ95" i="28" s="1"/>
  <c r="BS94" i="28"/>
  <c r="BT94" i="28" s="1"/>
  <c r="BU94" i="28" s="1"/>
  <c r="BV94" i="28" s="1"/>
  <c r="BW94" i="28" s="1"/>
  <c r="BX94" i="28" s="1"/>
  <c r="BY94" i="28" s="1"/>
  <c r="BZ94" i="28" s="1"/>
  <c r="CA94" i="28"/>
  <c r="CB94" i="28"/>
  <c r="CC94" i="28"/>
  <c r="CD94" i="28" s="1"/>
  <c r="BS93" i="28"/>
  <c r="BT93" i="28" s="1"/>
  <c r="BU93" i="28" s="1"/>
  <c r="BV93" i="28" s="1"/>
  <c r="BW93" i="28" s="1"/>
  <c r="BX93" i="28" s="1"/>
  <c r="BY93" i="28" s="1"/>
  <c r="BZ93" i="28" s="1"/>
  <c r="CA93" i="28" s="1"/>
  <c r="CB93" i="28" s="1"/>
  <c r="CC93" i="28"/>
  <c r="BS92" i="28"/>
  <c r="BT92" i="28" s="1"/>
  <c r="BU92" i="28"/>
  <c r="BV92" i="28" s="1"/>
  <c r="BS91" i="28"/>
  <c r="BT91" i="28"/>
  <c r="BU91" i="28" s="1"/>
  <c r="BV91" i="28" s="1"/>
  <c r="BW91" i="28" s="1"/>
  <c r="BX91" i="28" s="1"/>
  <c r="BY91" i="28" s="1"/>
  <c r="BZ91" i="28" s="1"/>
  <c r="BS90" i="28"/>
  <c r="BT90" i="28" s="1"/>
  <c r="BU90" i="28" s="1"/>
  <c r="BV90" i="28" s="1"/>
  <c r="BW90" i="28" s="1"/>
  <c r="BX90" i="28" s="1"/>
  <c r="BY90" i="28" s="1"/>
  <c r="BZ90" i="28" s="1"/>
  <c r="CA90" i="28" s="1"/>
  <c r="CA151" i="28" s="1"/>
  <c r="CB90" i="28"/>
  <c r="BS89" i="28"/>
  <c r="BT89" i="28"/>
  <c r="BU89" i="28"/>
  <c r="BV89" i="28" s="1"/>
  <c r="BW89" i="28" s="1"/>
  <c r="BC176" i="28"/>
  <c r="BD176" i="28" s="1"/>
  <c r="BE176" i="28" s="1"/>
  <c r="BF176" i="28" s="1"/>
  <c r="BG176" i="28" s="1"/>
  <c r="BH176" i="28" s="1"/>
  <c r="BI176" i="28" s="1"/>
  <c r="BJ176" i="28" s="1"/>
  <c r="BK176" i="28" s="1"/>
  <c r="BL176" i="28" s="1"/>
  <c r="BM176" i="28" s="1"/>
  <c r="BC175" i="28"/>
  <c r="BD175" i="28" s="1"/>
  <c r="BE175" i="28" s="1"/>
  <c r="BF175" i="28" s="1"/>
  <c r="BG175" i="28" s="1"/>
  <c r="BA176" i="28"/>
  <c r="AZ176" i="28"/>
  <c r="BB176" i="28" s="1"/>
  <c r="BA175" i="28"/>
  <c r="AZ175" i="28"/>
  <c r="BB175" i="28" s="1"/>
  <c r="BD114" i="28"/>
  <c r="BE114" i="28"/>
  <c r="BF114" i="28"/>
  <c r="BG114" i="28" s="1"/>
  <c r="BH114" i="28" s="1"/>
  <c r="BI114" i="28" s="1"/>
  <c r="BJ114" i="28" s="1"/>
  <c r="BK114" i="28" s="1"/>
  <c r="BL114" i="28"/>
  <c r="BM114" i="28" s="1"/>
  <c r="BC115" i="28"/>
  <c r="BD115" i="28" s="1"/>
  <c r="BE115" i="28" s="1"/>
  <c r="BF115" i="28" s="1"/>
  <c r="BG115" i="28" s="1"/>
  <c r="BH115" i="28" s="1"/>
  <c r="BI115" i="28" s="1"/>
  <c r="BJ115" i="28" s="1"/>
  <c r="BK115" i="28" s="1"/>
  <c r="BL115" i="28" s="1"/>
  <c r="BM115" i="28" s="1"/>
  <c r="BN115" i="28" s="1"/>
  <c r="BC114" i="28"/>
  <c r="AL176" i="28"/>
  <c r="AM176" i="28"/>
  <c r="AN176" i="28"/>
  <c r="AO176" i="28"/>
  <c r="AP176" i="28" s="1"/>
  <c r="AQ176" i="28" s="1"/>
  <c r="AR176" i="28" s="1"/>
  <c r="AS176" i="28" s="1"/>
  <c r="AT176" i="28" s="1"/>
  <c r="AU176" i="28" s="1"/>
  <c r="AV176" i="28" s="1"/>
  <c r="AW176" i="28" s="1"/>
  <c r="AK176" i="28"/>
  <c r="AK175" i="28"/>
  <c r="AJ175" i="28" s="1"/>
  <c r="AL175" i="28" s="1"/>
  <c r="AM175" i="28" s="1"/>
  <c r="AN175" i="28" s="1"/>
  <c r="AO175" i="28" s="1"/>
  <c r="AP175" i="28" s="1"/>
  <c r="AQ175" i="28" s="1"/>
  <c r="AR175" i="28" s="1"/>
  <c r="AS175" i="28" s="1"/>
  <c r="AT175" i="28" s="1"/>
  <c r="AU175" i="28" s="1"/>
  <c r="AV175" i="28" s="1"/>
  <c r="AW175" i="28" s="1"/>
  <c r="AJ176" i="28"/>
  <c r="BD174" i="28"/>
  <c r="BE174" i="28"/>
  <c r="BF174" i="28" s="1"/>
  <c r="BG174" i="28" s="1"/>
  <c r="BH174" i="28" s="1"/>
  <c r="BI174" i="28" s="1"/>
  <c r="BJ174" i="28" s="1"/>
  <c r="BK174" i="28" s="1"/>
  <c r="BL174" i="28" s="1"/>
  <c r="BM174" i="28" s="1"/>
  <c r="BA171" i="28"/>
  <c r="AZ171" i="28" s="1"/>
  <c r="BA169" i="28"/>
  <c r="BA170" i="28"/>
  <c r="AZ170" i="28" s="1"/>
  <c r="BB170" i="28" s="1"/>
  <c r="BA172" i="28"/>
  <c r="BA167" i="28"/>
  <c r="BA165" i="28"/>
  <c r="BA151" i="28"/>
  <c r="BA149" i="28"/>
  <c r="BA174" i="28"/>
  <c r="AZ174" i="28" s="1"/>
  <c r="BB174" i="28" s="1"/>
  <c r="BC174" i="28" s="1"/>
  <c r="BA168" i="28"/>
  <c r="BA166" i="28"/>
  <c r="AZ166" i="28" s="1"/>
  <c r="BB166" i="28" s="1"/>
  <c r="BA164" i="28"/>
  <c r="BA163" i="28"/>
  <c r="BA162" i="28"/>
  <c r="BA161" i="28"/>
  <c r="BA160" i="28"/>
  <c r="BA159" i="28"/>
  <c r="AZ159" i="28" s="1"/>
  <c r="BA158" i="28"/>
  <c r="BA156" i="28"/>
  <c r="AZ156" i="28" s="1"/>
  <c r="BA154" i="28"/>
  <c r="BA153" i="28"/>
  <c r="BA152" i="28"/>
  <c r="BA150" i="28"/>
  <c r="BB146" i="28"/>
  <c r="BC146" i="28"/>
  <c r="BD146" i="28"/>
  <c r="BE146" i="28"/>
  <c r="BF146" i="28"/>
  <c r="BG146" i="28"/>
  <c r="BH146" i="28"/>
  <c r="BI146" i="28"/>
  <c r="BJ146" i="28"/>
  <c r="BK146" i="28"/>
  <c r="BL146" i="28"/>
  <c r="BM146" i="28"/>
  <c r="BC140" i="28"/>
  <c r="BC7" i="28" s="1"/>
  <c r="BC8" i="28" s="1"/>
  <c r="BD9" i="28" s="1"/>
  <c r="BD140" i="28"/>
  <c r="BD7" i="28"/>
  <c r="BE140" i="28"/>
  <c r="BE7" i="28"/>
  <c r="BF140" i="28"/>
  <c r="BF7" i="28" s="1"/>
  <c r="BG140" i="28"/>
  <c r="BG7" i="28" s="1"/>
  <c r="BG198" i="28" s="1"/>
  <c r="BH140" i="28"/>
  <c r="BH7" i="28"/>
  <c r="BH198" i="28" s="1"/>
  <c r="BI140" i="28"/>
  <c r="BI7" i="28"/>
  <c r="BJ140" i="28"/>
  <c r="BJ7" i="28" s="1"/>
  <c r="BK140" i="28"/>
  <c r="BK7" i="28" s="1"/>
  <c r="BK198" i="28" s="1"/>
  <c r="BL140" i="28"/>
  <c r="BL7" i="28"/>
  <c r="BL198" i="28" s="1"/>
  <c r="BM140" i="28"/>
  <c r="BM7" i="28"/>
  <c r="BM198" i="28" s="1"/>
  <c r="BB140" i="28"/>
  <c r="BB7" i="28" s="1"/>
  <c r="BC139" i="28"/>
  <c r="BD139" i="28"/>
  <c r="BE139" i="28"/>
  <c r="BF139" i="28"/>
  <c r="BG139" i="28"/>
  <c r="BH139" i="28"/>
  <c r="BI139" i="28"/>
  <c r="BJ139" i="28"/>
  <c r="BK139" i="28"/>
  <c r="BL139" i="28"/>
  <c r="BM139" i="28"/>
  <c r="BJ141" i="28"/>
  <c r="BC142" i="28"/>
  <c r="BD142" i="28"/>
  <c r="BE142" i="28"/>
  <c r="BF142" i="28"/>
  <c r="BG142" i="28"/>
  <c r="BH142" i="28"/>
  <c r="BI142" i="28"/>
  <c r="BJ142" i="28"/>
  <c r="BK142" i="28"/>
  <c r="BL142" i="28"/>
  <c r="BM142" i="28"/>
  <c r="BC143" i="28"/>
  <c r="BD143" i="28"/>
  <c r="BN143" i="28" s="1"/>
  <c r="BE143" i="28"/>
  <c r="BF143" i="28"/>
  <c r="BG143" i="28"/>
  <c r="BH143" i="28"/>
  <c r="BI143" i="28"/>
  <c r="BJ143" i="28"/>
  <c r="BK143" i="28"/>
  <c r="BL143" i="28"/>
  <c r="BM143" i="28"/>
  <c r="BC144" i="28"/>
  <c r="BD144" i="28"/>
  <c r="BE144" i="28"/>
  <c r="BG144" i="28"/>
  <c r="BH144" i="28"/>
  <c r="BI144" i="28"/>
  <c r="BJ144" i="28"/>
  <c r="BK144" i="28"/>
  <c r="BL144" i="28"/>
  <c r="BM144" i="28"/>
  <c r="BD145" i="28"/>
  <c r="BE145" i="28"/>
  <c r="BF145" i="28"/>
  <c r="BG145" i="28"/>
  <c r="BH145" i="28"/>
  <c r="BI145" i="28"/>
  <c r="BJ145" i="28"/>
  <c r="BL145" i="28"/>
  <c r="BM145" i="28"/>
  <c r="BB145" i="28"/>
  <c r="BB144" i="28"/>
  <c r="BB143" i="28"/>
  <c r="BB142" i="28"/>
  <c r="BB139" i="28"/>
  <c r="BC94" i="28"/>
  <c r="BC96" i="28"/>
  <c r="BC98" i="28"/>
  <c r="BC99" i="28"/>
  <c r="BD99" i="28" s="1"/>
  <c r="BE99" i="28" s="1"/>
  <c r="BC100" i="28"/>
  <c r="BD100" i="28" s="1"/>
  <c r="BE100" i="28" s="1"/>
  <c r="BF100" i="28" s="1"/>
  <c r="BG100" i="28" s="1"/>
  <c r="BH100" i="28" s="1"/>
  <c r="BI100" i="28" s="1"/>
  <c r="BJ100" i="28" s="1"/>
  <c r="BK100" i="28" s="1"/>
  <c r="BL100" i="28" s="1"/>
  <c r="BM100" i="28" s="1"/>
  <c r="BC101" i="28"/>
  <c r="BC102" i="28"/>
  <c r="BC104" i="28"/>
  <c r="BC110" i="28"/>
  <c r="BC111" i="28"/>
  <c r="BC113" i="28"/>
  <c r="BD113" i="28" s="1"/>
  <c r="BE113" i="28" s="1"/>
  <c r="BF113" i="28" s="1"/>
  <c r="BG113" i="28" s="1"/>
  <c r="BC106" i="28"/>
  <c r="BD106" i="28" s="1"/>
  <c r="BE106" i="28" s="1"/>
  <c r="BC103" i="28"/>
  <c r="BD103" i="28" s="1"/>
  <c r="BE103" i="28" s="1"/>
  <c r="BC97" i="28"/>
  <c r="BC95" i="28"/>
  <c r="BD94" i="28"/>
  <c r="BD96" i="28"/>
  <c r="BE96" i="28" s="1"/>
  <c r="BF96" i="28" s="1"/>
  <c r="BD98" i="28"/>
  <c r="BE98" i="28" s="1"/>
  <c r="BF98" i="28" s="1"/>
  <c r="BG98" i="28" s="1"/>
  <c r="BH98" i="28" s="1"/>
  <c r="BI98" i="28" s="1"/>
  <c r="BJ98" i="28" s="1"/>
  <c r="BK98" i="28" s="1"/>
  <c r="BD101" i="28"/>
  <c r="BD102" i="28"/>
  <c r="BD104" i="28"/>
  <c r="BE104" i="28" s="1"/>
  <c r="BF104" i="28" s="1"/>
  <c r="BG104" i="28" s="1"/>
  <c r="BH104" i="28" s="1"/>
  <c r="BD110" i="28"/>
  <c r="BE110" i="28" s="1"/>
  <c r="BF110" i="28" s="1"/>
  <c r="BG110" i="28" s="1"/>
  <c r="BH110" i="28" s="1"/>
  <c r="BD111" i="28"/>
  <c r="BE111" i="28" s="1"/>
  <c r="BF111" i="28" s="1"/>
  <c r="BD97" i="28"/>
  <c r="BD95" i="28"/>
  <c r="BE94" i="28"/>
  <c r="BE101" i="28"/>
  <c r="BF101" i="28" s="1"/>
  <c r="BE102" i="28"/>
  <c r="BE97" i="28"/>
  <c r="BE95" i="28"/>
  <c r="BF99" i="28"/>
  <c r="BG99" i="28" s="1"/>
  <c r="BH99" i="28" s="1"/>
  <c r="BF102" i="28"/>
  <c r="BG102" i="28" s="1"/>
  <c r="BH102" i="28" s="1"/>
  <c r="BF106" i="28"/>
  <c r="BF103" i="28"/>
  <c r="BF97" i="28"/>
  <c r="BG97" i="28" s="1"/>
  <c r="BH97" i="28" s="1"/>
  <c r="BI97" i="28" s="1"/>
  <c r="BJ97" i="28" s="1"/>
  <c r="BK97" i="28" s="1"/>
  <c r="BL97" i="28" s="1"/>
  <c r="BF95" i="28"/>
  <c r="BG95" i="28" s="1"/>
  <c r="BH95" i="28" s="1"/>
  <c r="BI95" i="28" s="1"/>
  <c r="BJ95" i="28" s="1"/>
  <c r="BK95" i="28" s="1"/>
  <c r="BL95" i="28" s="1"/>
  <c r="BM95" i="28" s="1"/>
  <c r="BN95" i="28" s="1"/>
  <c r="BG96" i="28"/>
  <c r="BH96" i="28" s="1"/>
  <c r="BI96" i="28" s="1"/>
  <c r="BJ96" i="28" s="1"/>
  <c r="BK96" i="28" s="1"/>
  <c r="BL96" i="28" s="1"/>
  <c r="BM96" i="28" s="1"/>
  <c r="BG111" i="28"/>
  <c r="BG106" i="28"/>
  <c r="BH106" i="28" s="1"/>
  <c r="BI106" i="28" s="1"/>
  <c r="BJ106" i="28" s="1"/>
  <c r="BK106" i="28" s="1"/>
  <c r="BG103" i="28"/>
  <c r="BH103" i="28" s="1"/>
  <c r="BH111" i="28"/>
  <c r="BI111" i="28" s="1"/>
  <c r="BJ111" i="28" s="1"/>
  <c r="BK111" i="28" s="1"/>
  <c r="BH113" i="28"/>
  <c r="BI113" i="28" s="1"/>
  <c r="BJ113" i="28" s="1"/>
  <c r="BK113" i="28" s="1"/>
  <c r="BL113" i="28" s="1"/>
  <c r="BM113" i="28" s="1"/>
  <c r="BI102" i="28"/>
  <c r="BI163" i="28" s="1"/>
  <c r="BI104" i="28"/>
  <c r="BJ104" i="28" s="1"/>
  <c r="BK104" i="28" s="1"/>
  <c r="BL104" i="28" s="1"/>
  <c r="BM104" i="28" s="1"/>
  <c r="BN104" i="28" s="1"/>
  <c r="BI110" i="28"/>
  <c r="BJ110" i="28" s="1"/>
  <c r="BK110" i="28" s="1"/>
  <c r="BL110" i="28" s="1"/>
  <c r="BM110" i="28" s="1"/>
  <c r="BJ102" i="28"/>
  <c r="BL98" i="28"/>
  <c r="BM98" i="28" s="1"/>
  <c r="BC203" i="28"/>
  <c r="BD203" i="28"/>
  <c r="BE203" i="28"/>
  <c r="BF203" i="28"/>
  <c r="BG203" i="28"/>
  <c r="BH203" i="28"/>
  <c r="BI203" i="28"/>
  <c r="BJ203" i="28"/>
  <c r="BK203" i="28"/>
  <c r="BL203" i="28"/>
  <c r="BM203" i="28"/>
  <c r="BC209" i="28"/>
  <c r="BD209" i="28"/>
  <c r="BN209" i="28" s="1"/>
  <c r="BE209" i="28"/>
  <c r="BF209" i="28"/>
  <c r="BG209" i="28"/>
  <c r="BH209" i="28"/>
  <c r="BI209" i="28"/>
  <c r="BJ209" i="28"/>
  <c r="BK209" i="28"/>
  <c r="BL209" i="28"/>
  <c r="BM209" i="28"/>
  <c r="BC210" i="28"/>
  <c r="BD210" i="28"/>
  <c r="BE210" i="28"/>
  <c r="BF210" i="28"/>
  <c r="BG210" i="28"/>
  <c r="BH210" i="28"/>
  <c r="BI210" i="28"/>
  <c r="BJ210" i="28"/>
  <c r="BK210" i="28"/>
  <c r="BL210" i="28"/>
  <c r="BM210" i="28"/>
  <c r="BC211" i="28"/>
  <c r="BD211" i="28"/>
  <c r="BE211" i="28"/>
  <c r="BF211" i="28"/>
  <c r="BN211" i="28" s="1"/>
  <c r="BG211" i="28"/>
  <c r="BH211" i="28"/>
  <c r="BI211" i="28"/>
  <c r="BJ211" i="28"/>
  <c r="BK211" i="28"/>
  <c r="BL211" i="28"/>
  <c r="BM211" i="28"/>
  <c r="BC212" i="28"/>
  <c r="BD212" i="28"/>
  <c r="BE212" i="28"/>
  <c r="BF212" i="28"/>
  <c r="BG212" i="28"/>
  <c r="BH212" i="28"/>
  <c r="BI212" i="28"/>
  <c r="BJ212" i="28"/>
  <c r="BK212" i="28"/>
  <c r="BL212" i="28"/>
  <c r="BM212" i="28"/>
  <c r="BC213" i="28"/>
  <c r="BD213" i="28"/>
  <c r="BE213" i="28"/>
  <c r="BF213" i="28"/>
  <c r="BG213" i="28"/>
  <c r="BH213" i="28"/>
  <c r="BI213" i="28"/>
  <c r="BJ213" i="28"/>
  <c r="BK213" i="28"/>
  <c r="BL213" i="28"/>
  <c r="BM213" i="28"/>
  <c r="BC215" i="28"/>
  <c r="BD215" i="28"/>
  <c r="BE215" i="28"/>
  <c r="BF215" i="28"/>
  <c r="BG215" i="28"/>
  <c r="BH215" i="28"/>
  <c r="BI215" i="28"/>
  <c r="BJ215" i="28"/>
  <c r="BN215" i="28" s="1"/>
  <c r="BK215" i="28"/>
  <c r="BL215" i="28"/>
  <c r="BM215" i="28"/>
  <c r="AM114" i="28"/>
  <c r="AM115" i="28"/>
  <c r="BB215" i="28"/>
  <c r="BB213" i="28"/>
  <c r="BN213" i="28" s="1"/>
  <c r="BB212" i="28"/>
  <c r="BB211" i="28"/>
  <c r="BB210" i="28"/>
  <c r="BB209" i="28"/>
  <c r="BB127" i="28"/>
  <c r="BB203" i="28"/>
  <c r="BN203" i="28" s="1"/>
  <c r="AK174" i="28"/>
  <c r="AJ174" i="28" s="1"/>
  <c r="AL174" i="28" s="1"/>
  <c r="AJ173" i="28"/>
  <c r="AK168" i="28"/>
  <c r="AK167" i="28"/>
  <c r="AK160" i="28"/>
  <c r="AK159" i="28"/>
  <c r="AK158" i="28"/>
  <c r="AJ158" i="28" s="1"/>
  <c r="AK156" i="28"/>
  <c r="AJ156" i="28" s="1"/>
  <c r="AK166" i="28"/>
  <c r="AK165" i="28"/>
  <c r="AK164" i="28"/>
  <c r="AK163" i="28"/>
  <c r="AK162" i="28"/>
  <c r="AK161" i="28"/>
  <c r="AK154" i="28"/>
  <c r="AJ154" i="28" s="1"/>
  <c r="AK153" i="28"/>
  <c r="AJ153" i="28" s="1"/>
  <c r="AK152" i="28"/>
  <c r="AJ152" i="28" s="1"/>
  <c r="AK151" i="28"/>
  <c r="AK150" i="28"/>
  <c r="AK149" i="28"/>
  <c r="AL146" i="28"/>
  <c r="AM146" i="28"/>
  <c r="AN146" i="28"/>
  <c r="AO146" i="28"/>
  <c r="AP146" i="28"/>
  <c r="AQ146" i="28"/>
  <c r="AR146" i="28"/>
  <c r="AS146" i="28"/>
  <c r="AT146" i="28"/>
  <c r="AU146" i="28"/>
  <c r="AV146" i="28"/>
  <c r="AW146" i="28"/>
  <c r="AX146" i="28"/>
  <c r="AT147" i="28"/>
  <c r="AM142" i="28"/>
  <c r="AN142" i="28"/>
  <c r="AO142" i="28"/>
  <c r="AP142" i="28"/>
  <c r="AQ142" i="28"/>
  <c r="AR142" i="28"/>
  <c r="AS142" i="28"/>
  <c r="AT142" i="28"/>
  <c r="AU142" i="28"/>
  <c r="AV142" i="28"/>
  <c r="AW142" i="28"/>
  <c r="AM143" i="28"/>
  <c r="AN143" i="28"/>
  <c r="AN147" i="28" s="1"/>
  <c r="AO143" i="28"/>
  <c r="AP143" i="28"/>
  <c r="AQ143" i="28"/>
  <c r="AR143" i="28"/>
  <c r="AS143" i="28"/>
  <c r="AT143" i="28"/>
  <c r="AU143" i="28"/>
  <c r="AV143" i="28"/>
  <c r="AV147" i="28" s="1"/>
  <c r="AW143" i="28"/>
  <c r="AM144" i="28"/>
  <c r="AN144" i="28"/>
  <c r="AO144" i="28"/>
  <c r="AP144" i="28"/>
  <c r="AQ144" i="28"/>
  <c r="AR144" i="28"/>
  <c r="AS144" i="28"/>
  <c r="AT144" i="28"/>
  <c r="AU144" i="28"/>
  <c r="AV144" i="28"/>
  <c r="AW144" i="28"/>
  <c r="AM145" i="28"/>
  <c r="AN145" i="28"/>
  <c r="AO145" i="28"/>
  <c r="AP145" i="28"/>
  <c r="AQ145" i="28"/>
  <c r="AR145" i="28"/>
  <c r="AS145" i="28"/>
  <c r="AT145" i="28"/>
  <c r="AU145" i="28"/>
  <c r="AV145" i="28"/>
  <c r="AW145" i="28"/>
  <c r="AL145" i="28"/>
  <c r="AL144" i="28"/>
  <c r="AL143" i="28"/>
  <c r="AL142" i="28"/>
  <c r="AL141" i="28"/>
  <c r="AM139" i="28"/>
  <c r="AN139" i="28"/>
  <c r="AO139" i="28"/>
  <c r="AX139" i="28" s="1"/>
  <c r="AP139" i="28"/>
  <c r="AQ139" i="28"/>
  <c r="AR139" i="28"/>
  <c r="AS139" i="28"/>
  <c r="AT139" i="28"/>
  <c r="AU139" i="28"/>
  <c r="AV139" i="28"/>
  <c r="AW139" i="28"/>
  <c r="AW147" i="28" s="1"/>
  <c r="AL139" i="28"/>
  <c r="AL147" i="28" s="1"/>
  <c r="AM140" i="28"/>
  <c r="AM7" i="28"/>
  <c r="AN140" i="28"/>
  <c r="AN7" i="28" s="1"/>
  <c r="AO140" i="28"/>
  <c r="AO7" i="28" s="1"/>
  <c r="AP140" i="28"/>
  <c r="AP7" i="28"/>
  <c r="AP8" i="28" s="1"/>
  <c r="AQ9" i="28" s="1"/>
  <c r="AQ140" i="28"/>
  <c r="AQ7" i="28" s="1"/>
  <c r="AX7" i="28" s="1"/>
  <c r="AR140" i="28"/>
  <c r="AR7" i="28" s="1"/>
  <c r="AS140" i="28"/>
  <c r="AS7" i="28" s="1"/>
  <c r="AT140" i="28"/>
  <c r="AT7" i="28"/>
  <c r="AT198" i="28" s="1"/>
  <c r="AU140" i="28"/>
  <c r="AU7" i="28"/>
  <c r="AU198" i="28" s="1"/>
  <c r="AV140" i="28"/>
  <c r="AV7" i="28" s="1"/>
  <c r="AV198" i="28" s="1"/>
  <c r="AW140" i="28"/>
  <c r="AW7" i="28" s="1"/>
  <c r="AW198" i="28" s="1"/>
  <c r="AL140" i="28"/>
  <c r="AM89" i="28"/>
  <c r="AM90" i="28"/>
  <c r="AM91" i="28"/>
  <c r="AM92" i="28"/>
  <c r="AH93" i="28"/>
  <c r="AL93" i="28"/>
  <c r="AM93" i="28" s="1"/>
  <c r="AN93" i="28" s="1"/>
  <c r="AO93" i="28" s="1"/>
  <c r="AP93" i="28" s="1"/>
  <c r="AQ93" i="28" s="1"/>
  <c r="AR93" i="28" s="1"/>
  <c r="AS93" i="28" s="1"/>
  <c r="AT93" i="28" s="1"/>
  <c r="AU93" i="28" s="1"/>
  <c r="AV93" i="28" s="1"/>
  <c r="AW93" i="28" s="1"/>
  <c r="AX93" i="28" s="1"/>
  <c r="AH94" i="28"/>
  <c r="AL94" i="28" s="1"/>
  <c r="AH95" i="28"/>
  <c r="AM95" i="28"/>
  <c r="AM96" i="28"/>
  <c r="AH97" i="28"/>
  <c r="AM97" i="28"/>
  <c r="AH98" i="28"/>
  <c r="AM98" i="28"/>
  <c r="AM99" i="28"/>
  <c r="AM100" i="28"/>
  <c r="AH101" i="28"/>
  <c r="AL101" i="28" s="1"/>
  <c r="AM101" i="28" s="1"/>
  <c r="AN101" i="28" s="1"/>
  <c r="AO101" i="28" s="1"/>
  <c r="AP101" i="28" s="1"/>
  <c r="AM102" i="28"/>
  <c r="AN102" i="28" s="1"/>
  <c r="AO102" i="28" s="1"/>
  <c r="AP102" i="28" s="1"/>
  <c r="AH103" i="28"/>
  <c r="AM103" i="28"/>
  <c r="AH104" i="28"/>
  <c r="AL104" i="28" s="1"/>
  <c r="AM104" i="28" s="1"/>
  <c r="AH105" i="28"/>
  <c r="AL105" i="28"/>
  <c r="AM105" i="28" s="1"/>
  <c r="AH106" i="28"/>
  <c r="AL106" i="28" s="1"/>
  <c r="AL167" i="28" s="1"/>
  <c r="AH107" i="28"/>
  <c r="AL107" i="28" s="1"/>
  <c r="AM107" i="28" s="1"/>
  <c r="AH108" i="28"/>
  <c r="AL108" i="28" s="1"/>
  <c r="AM108" i="28" s="1"/>
  <c r="AM169" i="28" s="1"/>
  <c r="AH109" i="28"/>
  <c r="AL109" i="28" s="1"/>
  <c r="AM109" i="28"/>
  <c r="AN109" i="28" s="1"/>
  <c r="AO109" i="28" s="1"/>
  <c r="AM110" i="28"/>
  <c r="AN110" i="28" s="1"/>
  <c r="AO110" i="28" s="1"/>
  <c r="AM111" i="28"/>
  <c r="AH112" i="28"/>
  <c r="AL112" i="28" s="1"/>
  <c r="AL173" i="28" s="1"/>
  <c r="AH113" i="28"/>
  <c r="AM113" i="28"/>
  <c r="AN113" i="28" s="1"/>
  <c r="AO113" i="28" s="1"/>
  <c r="AP113" i="28" s="1"/>
  <c r="AQ113" i="28" s="1"/>
  <c r="AR113" i="28" s="1"/>
  <c r="AS113" i="28" s="1"/>
  <c r="AT113" i="28" s="1"/>
  <c r="AU113" i="28" s="1"/>
  <c r="AV113" i="28" s="1"/>
  <c r="AW113" i="28" s="1"/>
  <c r="AM116" i="28"/>
  <c r="AM117" i="28"/>
  <c r="AM88" i="28"/>
  <c r="AN88" i="28"/>
  <c r="AN89" i="28"/>
  <c r="AN90" i="28"/>
  <c r="AO90" i="28" s="1"/>
  <c r="AN92" i="28"/>
  <c r="AO92" i="28" s="1"/>
  <c r="AP92" i="28" s="1"/>
  <c r="AQ92" i="28" s="1"/>
  <c r="AR92" i="28" s="1"/>
  <c r="AN95" i="28"/>
  <c r="AN96" i="28"/>
  <c r="AN97" i="28"/>
  <c r="AN98" i="28"/>
  <c r="AO98" i="28" s="1"/>
  <c r="AN99" i="28"/>
  <c r="AO99" i="28" s="1"/>
  <c r="AN100" i="28"/>
  <c r="AN105" i="28"/>
  <c r="AN111" i="28"/>
  <c r="AO88" i="28"/>
  <c r="AO89" i="28"/>
  <c r="AO95" i="28"/>
  <c r="AO96" i="28"/>
  <c r="AO97" i="28"/>
  <c r="AP97" i="28" s="1"/>
  <c r="AQ97" i="28" s="1"/>
  <c r="AR97" i="28" s="1"/>
  <c r="AS97" i="28" s="1"/>
  <c r="AT97" i="28" s="1"/>
  <c r="AU97" i="28" s="1"/>
  <c r="AV97" i="28" s="1"/>
  <c r="AW97" i="28" s="1"/>
  <c r="AO105" i="28"/>
  <c r="AP105" i="28" s="1"/>
  <c r="AQ105" i="28" s="1"/>
  <c r="AR105" i="28" s="1"/>
  <c r="AS105" i="28" s="1"/>
  <c r="AT105" i="28" s="1"/>
  <c r="AU105" i="28" s="1"/>
  <c r="AV105" i="28" s="1"/>
  <c r="AW105" i="28" s="1"/>
  <c r="AO111" i="28"/>
  <c r="AP95" i="28"/>
  <c r="AQ95" i="28" s="1"/>
  <c r="AP96" i="28"/>
  <c r="AQ96" i="28" s="1"/>
  <c r="AP109" i="28"/>
  <c r="AQ109" i="28" s="1"/>
  <c r="AR109" i="28" s="1"/>
  <c r="AP110" i="28"/>
  <c r="AP111" i="28"/>
  <c r="AQ111" i="28" s="1"/>
  <c r="AR95" i="28"/>
  <c r="AS95" i="28" s="1"/>
  <c r="AT95" i="28" s="1"/>
  <c r="AU95" i="28" s="1"/>
  <c r="AV95" i="28" s="1"/>
  <c r="AW95" i="28" s="1"/>
  <c r="AX95" i="28" s="1"/>
  <c r="AR96" i="28"/>
  <c r="AS96" i="28" s="1"/>
  <c r="AT96" i="28" s="1"/>
  <c r="AU96" i="28" s="1"/>
  <c r="AV96" i="28" s="1"/>
  <c r="AW96" i="28" s="1"/>
  <c r="AR101" i="28"/>
  <c r="AS101" i="28" s="1"/>
  <c r="AS88" i="28"/>
  <c r="AT88" i="28" s="1"/>
  <c r="AU88" i="28" s="1"/>
  <c r="AV88" i="28" s="1"/>
  <c r="AW88" i="28" s="1"/>
  <c r="AS90" i="28"/>
  <c r="AT90" i="28" s="1"/>
  <c r="AU90" i="28" s="1"/>
  <c r="AV90" i="28" s="1"/>
  <c r="AW90" i="28" s="1"/>
  <c r="AS92" i="28"/>
  <c r="AT92" i="28" s="1"/>
  <c r="AU92" i="28" s="1"/>
  <c r="AV92" i="28" s="1"/>
  <c r="AW92" i="28" s="1"/>
  <c r="AS109" i="28"/>
  <c r="AT109" i="28" s="1"/>
  <c r="AU109" i="28" s="1"/>
  <c r="AV109" i="28" s="1"/>
  <c r="AW109" i="28" s="1"/>
  <c r="AX109" i="28" s="1"/>
  <c r="AT101" i="28"/>
  <c r="AU101" i="28" s="1"/>
  <c r="AV101" i="28"/>
  <c r="AW101" i="28" s="1"/>
  <c r="AX101" i="28" s="1"/>
  <c r="AM209" i="28"/>
  <c r="AN209" i="28"/>
  <c r="AO209" i="28"/>
  <c r="AP209" i="28"/>
  <c r="AQ209" i="28"/>
  <c r="AR209" i="28"/>
  <c r="AS209" i="28"/>
  <c r="AT209" i="28"/>
  <c r="AU209" i="28"/>
  <c r="AV209" i="28"/>
  <c r="AW209" i="28"/>
  <c r="AM210" i="28"/>
  <c r="AN210" i="28"/>
  <c r="AO210" i="28"/>
  <c r="AP210" i="28"/>
  <c r="AQ210" i="28"/>
  <c r="AR210" i="28"/>
  <c r="AS210" i="28"/>
  <c r="AT210" i="28"/>
  <c r="AU210" i="28"/>
  <c r="AV210" i="28"/>
  <c r="AW210" i="28"/>
  <c r="AM211" i="28"/>
  <c r="AN211" i="28"/>
  <c r="AO211" i="28"/>
  <c r="AP211" i="28"/>
  <c r="AQ211" i="28"/>
  <c r="AR211" i="28"/>
  <c r="AS211" i="28"/>
  <c r="AT211" i="28"/>
  <c r="AU211" i="28"/>
  <c r="AV211" i="28"/>
  <c r="AW211" i="28"/>
  <c r="AM212" i="28"/>
  <c r="AN212" i="28"/>
  <c r="AO212" i="28"/>
  <c r="AP212" i="28"/>
  <c r="AQ212" i="28"/>
  <c r="AR212" i="28"/>
  <c r="AS212" i="28"/>
  <c r="AT212" i="28"/>
  <c r="AU212" i="28"/>
  <c r="AV212" i="28"/>
  <c r="AW212" i="28"/>
  <c r="AM213" i="28"/>
  <c r="AN213" i="28"/>
  <c r="AO213" i="28"/>
  <c r="AP213" i="28"/>
  <c r="AQ213" i="28"/>
  <c r="AR213" i="28"/>
  <c r="AS213" i="28"/>
  <c r="AT213" i="28"/>
  <c r="AU213" i="28"/>
  <c r="AV213" i="28"/>
  <c r="AW213" i="28"/>
  <c r="AM215" i="28"/>
  <c r="AN215" i="28"/>
  <c r="AO215" i="28"/>
  <c r="AP215" i="28"/>
  <c r="AQ215" i="28"/>
  <c r="AR215" i="28"/>
  <c r="AS215" i="28"/>
  <c r="AX215" i="28" s="1"/>
  <c r="AT215" i="28"/>
  <c r="AU215" i="28"/>
  <c r="AV215" i="28"/>
  <c r="AW215" i="28"/>
  <c r="AM203" i="28"/>
  <c r="AN203" i="28"/>
  <c r="AO203" i="28"/>
  <c r="AP203" i="28"/>
  <c r="AQ203" i="28"/>
  <c r="AR203" i="28"/>
  <c r="AS203" i="28"/>
  <c r="AT203" i="28"/>
  <c r="AU203" i="28"/>
  <c r="AV203" i="28"/>
  <c r="AW203" i="28"/>
  <c r="AL215" i="28"/>
  <c r="AL213" i="28"/>
  <c r="AL212" i="28"/>
  <c r="AL210" i="28"/>
  <c r="AL209" i="28"/>
  <c r="AL127" i="28"/>
  <c r="AL205" i="28" s="1"/>
  <c r="AB145" i="28"/>
  <c r="AC145" i="28"/>
  <c r="AD145" i="28"/>
  <c r="AC211" i="28"/>
  <c r="AD211" i="28"/>
  <c r="AG139" i="28"/>
  <c r="AG141" i="28"/>
  <c r="AG142" i="28"/>
  <c r="AG143" i="28"/>
  <c r="AG144" i="28"/>
  <c r="AG151" i="28"/>
  <c r="AG152" i="28"/>
  <c r="AG153" i="28"/>
  <c r="AG161" i="28"/>
  <c r="AG167" i="28"/>
  <c r="AG168" i="28"/>
  <c r="AG173" i="28"/>
  <c r="AG174" i="28"/>
  <c r="AG175" i="28"/>
  <c r="AG176" i="28"/>
  <c r="AG177" i="28"/>
  <c r="AH177" i="28" s="1"/>
  <c r="AG178" i="28"/>
  <c r="AG179" i="28"/>
  <c r="AG180" i="28"/>
  <c r="AG181" i="28"/>
  <c r="AG182" i="28"/>
  <c r="AG183" i="28"/>
  <c r="AG184" i="28"/>
  <c r="AG185" i="28"/>
  <c r="AH185" i="28" s="1"/>
  <c r="AG204" i="28"/>
  <c r="AC141" i="28"/>
  <c r="AC142" i="28"/>
  <c r="AC143" i="28"/>
  <c r="AC144" i="28"/>
  <c r="AC147" i="28"/>
  <c r="AC150" i="28"/>
  <c r="AC151" i="28"/>
  <c r="AC156" i="28"/>
  <c r="AC166" i="28"/>
  <c r="AC167" i="28"/>
  <c r="AC173" i="28"/>
  <c r="AC174" i="28"/>
  <c r="AC175" i="28"/>
  <c r="AC176" i="28"/>
  <c r="AC177" i="28"/>
  <c r="AC178" i="28"/>
  <c r="AC179" i="28"/>
  <c r="AC180" i="28"/>
  <c r="AC181" i="28"/>
  <c r="AC182" i="28"/>
  <c r="AC183" i="28"/>
  <c r="AC184" i="28"/>
  <c r="AC185" i="28"/>
  <c r="AD200" i="28"/>
  <c r="AD201" i="28"/>
  <c r="AD141" i="28"/>
  <c r="AD142" i="28"/>
  <c r="AD143" i="28"/>
  <c r="AD144" i="28"/>
  <c r="AD152" i="28"/>
  <c r="AD153" i="28"/>
  <c r="AD154" i="28"/>
  <c r="AD160" i="28"/>
  <c r="AD162" i="28"/>
  <c r="AD168" i="28"/>
  <c r="AD170" i="28"/>
  <c r="AD173" i="28"/>
  <c r="AD174" i="28"/>
  <c r="AD175" i="28"/>
  <c r="AD176" i="28"/>
  <c r="AD177" i="28"/>
  <c r="AD178" i="28"/>
  <c r="AD179" i="28"/>
  <c r="AD180" i="28"/>
  <c r="AD181" i="28"/>
  <c r="AD182" i="28"/>
  <c r="AD183" i="28"/>
  <c r="AD184" i="28"/>
  <c r="AD185" i="28"/>
  <c r="AE139" i="28"/>
  <c r="AE141" i="28"/>
  <c r="AE142" i="28"/>
  <c r="AE143" i="28"/>
  <c r="AE144" i="28"/>
  <c r="AE147" i="28"/>
  <c r="AE150" i="28"/>
  <c r="AE156" i="28"/>
  <c r="AE158" i="28"/>
  <c r="AE166" i="28"/>
  <c r="AE173" i="28"/>
  <c r="AE174" i="28"/>
  <c r="AE175" i="28"/>
  <c r="AE176" i="28"/>
  <c r="AE177" i="28"/>
  <c r="AE178" i="28"/>
  <c r="AE179" i="28"/>
  <c r="AE180" i="28"/>
  <c r="AE181" i="28"/>
  <c r="AE182" i="28"/>
  <c r="AE183" i="28"/>
  <c r="AE184" i="28"/>
  <c r="AE185" i="28"/>
  <c r="AB141" i="28"/>
  <c r="AB147" i="28" s="1"/>
  <c r="AB142" i="28"/>
  <c r="AH142" i="28" s="1"/>
  <c r="AB143" i="28"/>
  <c r="AB144" i="28"/>
  <c r="AB152" i="28"/>
  <c r="AB158" i="28"/>
  <c r="AB159" i="28"/>
  <c r="AB160" i="28"/>
  <c r="AB168" i="28"/>
  <c r="AB173" i="28"/>
  <c r="AB174" i="28"/>
  <c r="AB175" i="28"/>
  <c r="AB176" i="28"/>
  <c r="AB177" i="28"/>
  <c r="AB178" i="28"/>
  <c r="AB179" i="28"/>
  <c r="AB180" i="28"/>
  <c r="AB181" i="28"/>
  <c r="AB182" i="28"/>
  <c r="AB183" i="28"/>
  <c r="AB184" i="28"/>
  <c r="AB185" i="28"/>
  <c r="AB204" i="28"/>
  <c r="AB214" i="28"/>
  <c r="V151" i="28"/>
  <c r="V152" i="28"/>
  <c r="V160" i="28"/>
  <c r="V162" i="28"/>
  <c r="V167" i="28"/>
  <c r="V168" i="28"/>
  <c r="V173" i="28"/>
  <c r="V174" i="28"/>
  <c r="V175" i="28"/>
  <c r="V176" i="28"/>
  <c r="V177" i="28"/>
  <c r="V178" i="28"/>
  <c r="V179" i="28"/>
  <c r="V180" i="28"/>
  <c r="V181" i="28"/>
  <c r="V182" i="28"/>
  <c r="V183" i="28"/>
  <c r="V184" i="28"/>
  <c r="V185" i="28"/>
  <c r="W151" i="28"/>
  <c r="W158" i="28"/>
  <c r="W159" i="28"/>
  <c r="W167" i="28"/>
  <c r="W173" i="28"/>
  <c r="W174" i="28"/>
  <c r="W175" i="28"/>
  <c r="W176" i="28"/>
  <c r="W177" i="28"/>
  <c r="W178" i="28"/>
  <c r="W179" i="28"/>
  <c r="W180" i="28"/>
  <c r="W181" i="28"/>
  <c r="W182" i="28"/>
  <c r="W183" i="28"/>
  <c r="W184" i="28"/>
  <c r="W185" i="28"/>
  <c r="W202" i="28"/>
  <c r="W206" i="28"/>
  <c r="X159" i="28"/>
  <c r="X173" i="28"/>
  <c r="X174" i="28"/>
  <c r="X175" i="28"/>
  <c r="AH175" i="28" s="1"/>
  <c r="X176" i="28"/>
  <c r="X177" i="28"/>
  <c r="X178" i="28"/>
  <c r="X179" i="28"/>
  <c r="X180" i="28"/>
  <c r="X181" i="28"/>
  <c r="X182" i="28"/>
  <c r="X183" i="28"/>
  <c r="X184" i="28"/>
  <c r="X185" i="28"/>
  <c r="X207" i="28"/>
  <c r="Y151" i="28"/>
  <c r="Y152" i="28"/>
  <c r="Y153" i="28"/>
  <c r="Y161" i="28"/>
  <c r="Y167" i="28"/>
  <c r="Y168" i="28"/>
  <c r="Y173" i="28"/>
  <c r="Y174" i="28"/>
  <c r="Y175" i="28"/>
  <c r="Y176" i="28"/>
  <c r="Y177" i="28"/>
  <c r="Y178" i="28"/>
  <c r="Y179" i="28"/>
  <c r="Y180" i="28"/>
  <c r="Y181" i="28"/>
  <c r="Y182" i="28"/>
  <c r="Y183" i="28"/>
  <c r="Y184" i="28"/>
  <c r="Y185" i="28"/>
  <c r="Y204" i="28"/>
  <c r="Z152" i="28"/>
  <c r="Z154" i="28"/>
  <c r="Z160" i="28"/>
  <c r="Z161" i="28"/>
  <c r="Z162" i="28"/>
  <c r="Z168" i="28"/>
  <c r="Z170" i="28"/>
  <c r="Z173" i="28"/>
  <c r="Z174" i="28"/>
  <c r="Z175" i="28"/>
  <c r="Z176" i="28"/>
  <c r="Z177" i="28"/>
  <c r="Z178" i="28"/>
  <c r="Z179" i="28"/>
  <c r="AH179" i="28" s="1"/>
  <c r="Z180" i="28"/>
  <c r="Z181" i="28"/>
  <c r="Z182" i="28"/>
  <c r="Z183" i="28"/>
  <c r="Z184" i="28"/>
  <c r="Z185" i="28"/>
  <c r="AA141" i="28"/>
  <c r="AA147" i="28" s="1"/>
  <c r="AA142" i="28"/>
  <c r="AA159" i="28"/>
  <c r="AA160" i="28"/>
  <c r="AA161" i="28"/>
  <c r="AA173" i="28"/>
  <c r="AA174" i="28"/>
  <c r="AA175" i="28"/>
  <c r="AA176" i="28"/>
  <c r="AA177" i="28"/>
  <c r="AA178" i="28"/>
  <c r="AA179" i="28"/>
  <c r="AA180" i="28"/>
  <c r="AA181" i="28"/>
  <c r="AA182" i="28"/>
  <c r="AA183" i="28"/>
  <c r="AA184" i="28"/>
  <c r="AA185" i="28"/>
  <c r="AF139" i="28"/>
  <c r="AF141" i="28"/>
  <c r="AF142" i="28"/>
  <c r="AF143" i="28"/>
  <c r="AF144" i="28"/>
  <c r="AF150" i="28"/>
  <c r="AF155" i="28"/>
  <c r="AF173" i="28"/>
  <c r="AF174" i="28"/>
  <c r="AF175" i="28"/>
  <c r="AF176" i="28"/>
  <c r="AF177" i="28"/>
  <c r="AF178" i="28"/>
  <c r="AF179" i="28"/>
  <c r="AF180" i="28"/>
  <c r="AF181" i="28"/>
  <c r="AF182" i="28"/>
  <c r="AF183" i="28"/>
  <c r="AF184" i="28"/>
  <c r="AF185" i="28"/>
  <c r="AF215" i="28"/>
  <c r="AG215" i="28"/>
  <c r="AE215" i="28"/>
  <c r="AC203" i="28"/>
  <c r="AD203" i="28"/>
  <c r="AE203" i="28"/>
  <c r="AF203" i="28"/>
  <c r="AG203" i="28"/>
  <c r="AH203" i="28" s="1"/>
  <c r="AB203" i="28"/>
  <c r="AF140" i="28"/>
  <c r="AG140" i="28"/>
  <c r="AE140" i="28"/>
  <c r="AF145" i="28"/>
  <c r="AG145" i="28"/>
  <c r="AE145" i="28"/>
  <c r="U166" i="28"/>
  <c r="T166" i="28" s="1"/>
  <c r="U165" i="28"/>
  <c r="U164" i="28"/>
  <c r="T164" i="28" s="1"/>
  <c r="U163" i="28"/>
  <c r="U162" i="28"/>
  <c r="U161" i="28"/>
  <c r="F257" i="28"/>
  <c r="F84" i="28"/>
  <c r="F130" i="28"/>
  <c r="F132" i="28"/>
  <c r="F134" i="28"/>
  <c r="D149" i="28"/>
  <c r="F149" i="28" s="1"/>
  <c r="D150" i="28"/>
  <c r="F150" i="28"/>
  <c r="D151" i="28"/>
  <c r="F151" i="28" s="1"/>
  <c r="D152" i="28"/>
  <c r="D153" i="28"/>
  <c r="F153" i="28" s="1"/>
  <c r="D154" i="28"/>
  <c r="F154" i="28"/>
  <c r="D155" i="28"/>
  <c r="D156" i="28"/>
  <c r="D157" i="28"/>
  <c r="F157" i="28" s="1"/>
  <c r="D158" i="28"/>
  <c r="F158" i="28"/>
  <c r="D159" i="28"/>
  <c r="K159" i="28" s="1"/>
  <c r="F159" i="28"/>
  <c r="D160" i="28"/>
  <c r="D161" i="28"/>
  <c r="F161" i="28" s="1"/>
  <c r="D162" i="28"/>
  <c r="F162" i="28"/>
  <c r="D163" i="28"/>
  <c r="D164" i="28"/>
  <c r="D165" i="28"/>
  <c r="F165" i="28" s="1"/>
  <c r="D166" i="28"/>
  <c r="F166" i="28"/>
  <c r="D167" i="28"/>
  <c r="F167" i="28" s="1"/>
  <c r="D168" i="28"/>
  <c r="D169" i="28"/>
  <c r="F169" i="28"/>
  <c r="F170" i="28"/>
  <c r="F171" i="28"/>
  <c r="F172" i="28"/>
  <c r="F173" i="28"/>
  <c r="F174" i="28"/>
  <c r="F175" i="28"/>
  <c r="F176" i="28"/>
  <c r="F177" i="28"/>
  <c r="F178" i="28"/>
  <c r="F179" i="28"/>
  <c r="F180" i="28"/>
  <c r="F181" i="28"/>
  <c r="F182" i="28"/>
  <c r="F183" i="28"/>
  <c r="F184" i="28"/>
  <c r="F126" i="28"/>
  <c r="F201" i="28" s="1"/>
  <c r="F187" i="28"/>
  <c r="F198" i="28"/>
  <c r="F202" i="28"/>
  <c r="F204" i="28"/>
  <c r="F205" i="28"/>
  <c r="F206" i="28"/>
  <c r="F207" i="28"/>
  <c r="F208" i="28"/>
  <c r="F209" i="28"/>
  <c r="F214" i="28"/>
  <c r="F215" i="28"/>
  <c r="F196" i="28"/>
  <c r="F220" i="28"/>
  <c r="F228" i="28"/>
  <c r="F232" i="28"/>
  <c r="G232" i="28" s="1"/>
  <c r="H232" i="28" s="1"/>
  <c r="I232" i="28" s="1"/>
  <c r="F247" i="28"/>
  <c r="F248" i="28"/>
  <c r="F249" i="28"/>
  <c r="F251" i="28"/>
  <c r="D252" i="28"/>
  <c r="F252" i="28"/>
  <c r="G84" i="28"/>
  <c r="G130" i="28" s="1"/>
  <c r="G132" i="28"/>
  <c r="G149" i="28"/>
  <c r="G150" i="28"/>
  <c r="G153" i="28"/>
  <c r="G154" i="28"/>
  <c r="G157" i="28"/>
  <c r="G158" i="28"/>
  <c r="G161" i="28"/>
  <c r="G162" i="28"/>
  <c r="G165" i="28"/>
  <c r="G166" i="28"/>
  <c r="G169" i="28"/>
  <c r="G170" i="28"/>
  <c r="G171" i="28"/>
  <c r="G172" i="28"/>
  <c r="G173" i="28"/>
  <c r="G174" i="28"/>
  <c r="G175" i="28"/>
  <c r="G176" i="28"/>
  <c r="G177" i="28"/>
  <c r="G178" i="28"/>
  <c r="G179" i="28"/>
  <c r="G180" i="28"/>
  <c r="G181" i="28"/>
  <c r="G182" i="28"/>
  <c r="G183" i="28"/>
  <c r="G184" i="28"/>
  <c r="G126" i="28"/>
  <c r="G185" i="28" s="1"/>
  <c r="G198" i="28"/>
  <c r="G202" i="28"/>
  <c r="G209" i="28"/>
  <c r="G214" i="28"/>
  <c r="G215" i="28"/>
  <c r="G196" i="28"/>
  <c r="G197" i="28"/>
  <c r="G247" i="28"/>
  <c r="G249" i="28" s="1"/>
  <c r="G248" i="28"/>
  <c r="H248" i="28" s="1"/>
  <c r="G255" i="28"/>
  <c r="H84" i="28"/>
  <c r="H130" i="28"/>
  <c r="H132" i="28"/>
  <c r="H134" i="28"/>
  <c r="H149" i="28"/>
  <c r="H150" i="28"/>
  <c r="H152" i="28"/>
  <c r="H153" i="28"/>
  <c r="H154" i="28"/>
  <c r="H157" i="28"/>
  <c r="H158" i="28"/>
  <c r="H160" i="28"/>
  <c r="H161" i="28"/>
  <c r="H162" i="28"/>
  <c r="H165" i="28"/>
  <c r="H166" i="28"/>
  <c r="H169" i="28"/>
  <c r="H170" i="28"/>
  <c r="H171" i="28"/>
  <c r="H172" i="28"/>
  <c r="H173" i="28"/>
  <c r="H174" i="28"/>
  <c r="R174" i="28" s="1"/>
  <c r="H175" i="28"/>
  <c r="H176" i="28"/>
  <c r="H177" i="28"/>
  <c r="H178" i="28"/>
  <c r="H179" i="28"/>
  <c r="H180" i="28"/>
  <c r="H181" i="28"/>
  <c r="H182" i="28"/>
  <c r="H183" i="28"/>
  <c r="H184" i="28"/>
  <c r="H126" i="28"/>
  <c r="H198" i="28"/>
  <c r="H200" i="28"/>
  <c r="H201" i="28"/>
  <c r="H202" i="28"/>
  <c r="H208" i="28"/>
  <c r="H209" i="28"/>
  <c r="H214" i="28"/>
  <c r="H215" i="28"/>
  <c r="H196" i="28"/>
  <c r="H197" i="28"/>
  <c r="H255" i="28"/>
  <c r="I84" i="28"/>
  <c r="I130" i="28" s="1"/>
  <c r="I135" i="28" s="1"/>
  <c r="I132" i="28"/>
  <c r="I134" i="28"/>
  <c r="I149" i="28"/>
  <c r="I150" i="28"/>
  <c r="I151" i="28"/>
  <c r="I152" i="28"/>
  <c r="I153" i="28"/>
  <c r="I154" i="28"/>
  <c r="I157" i="28"/>
  <c r="I158" i="28"/>
  <c r="I160" i="28"/>
  <c r="I161" i="28"/>
  <c r="I162" i="28"/>
  <c r="I165" i="28"/>
  <c r="I166" i="28"/>
  <c r="I169" i="28"/>
  <c r="I170" i="28"/>
  <c r="I171" i="28"/>
  <c r="I172" i="28"/>
  <c r="I173" i="28"/>
  <c r="I174" i="28"/>
  <c r="I175" i="28"/>
  <c r="I176" i="28"/>
  <c r="I177" i="28"/>
  <c r="I178" i="28"/>
  <c r="I179" i="28"/>
  <c r="I180" i="28"/>
  <c r="I181" i="28"/>
  <c r="I182" i="28"/>
  <c r="I183" i="28"/>
  <c r="I184" i="28"/>
  <c r="I126" i="28"/>
  <c r="I185" i="28" s="1"/>
  <c r="I198" i="28"/>
  <c r="I200" i="28"/>
  <c r="I201" i="28"/>
  <c r="I202" i="28"/>
  <c r="I207" i="28"/>
  <c r="I208" i="28"/>
  <c r="I209" i="28"/>
  <c r="I214" i="28"/>
  <c r="I215" i="28"/>
  <c r="I196" i="28"/>
  <c r="I197" i="28" s="1"/>
  <c r="I248" i="28"/>
  <c r="I255" i="28"/>
  <c r="J84" i="28"/>
  <c r="J130" i="28" s="1"/>
  <c r="J132" i="28"/>
  <c r="J134" i="28" s="1"/>
  <c r="J149" i="28"/>
  <c r="J150" i="28"/>
  <c r="J152" i="28"/>
  <c r="J153" i="28"/>
  <c r="J154" i="28"/>
  <c r="J156" i="28"/>
  <c r="J157" i="28"/>
  <c r="J158" i="28"/>
  <c r="J160" i="28"/>
  <c r="J161" i="28"/>
  <c r="J162" i="28"/>
  <c r="J165" i="28"/>
  <c r="J166" i="28"/>
  <c r="J169" i="28"/>
  <c r="J170" i="28"/>
  <c r="J171" i="28"/>
  <c r="J172" i="28"/>
  <c r="J173" i="28"/>
  <c r="J174" i="28"/>
  <c r="J175" i="28"/>
  <c r="J176" i="28"/>
  <c r="J177" i="28"/>
  <c r="J178" i="28"/>
  <c r="J179" i="28"/>
  <c r="J180" i="28"/>
  <c r="J181" i="28"/>
  <c r="J182" i="28"/>
  <c r="J183" i="28"/>
  <c r="J184" i="28"/>
  <c r="J126" i="28"/>
  <c r="J185" i="28" s="1"/>
  <c r="J198" i="28"/>
  <c r="J214" i="28"/>
  <c r="J215" i="28"/>
  <c r="J196" i="28"/>
  <c r="J197" i="28"/>
  <c r="J232" i="28"/>
  <c r="K232" i="28" s="1"/>
  <c r="L232" i="28" s="1"/>
  <c r="M232" i="28" s="1"/>
  <c r="N232" i="28" s="1"/>
  <c r="O232" i="28" s="1"/>
  <c r="P232" i="28" s="1"/>
  <c r="J248" i="28"/>
  <c r="K248" i="28" s="1"/>
  <c r="L248" i="28" s="1"/>
  <c r="M248" i="28" s="1"/>
  <c r="J255" i="28"/>
  <c r="K84" i="28"/>
  <c r="K130" i="28" s="1"/>
  <c r="K132" i="28"/>
  <c r="K134" i="28"/>
  <c r="K149" i="28"/>
  <c r="K150" i="28"/>
  <c r="K151" i="28"/>
  <c r="K152" i="28"/>
  <c r="K153" i="28"/>
  <c r="K154" i="28"/>
  <c r="K157" i="28"/>
  <c r="K158" i="28"/>
  <c r="K161" i="28"/>
  <c r="K162" i="28"/>
  <c r="K165" i="28"/>
  <c r="K166" i="28"/>
  <c r="K167" i="28"/>
  <c r="K168" i="28"/>
  <c r="K169" i="28"/>
  <c r="K170" i="28"/>
  <c r="K171" i="28"/>
  <c r="K172" i="28"/>
  <c r="K173" i="28"/>
  <c r="K174" i="28"/>
  <c r="K175" i="28"/>
  <c r="K176" i="28"/>
  <c r="K177" i="28"/>
  <c r="K178" i="28"/>
  <c r="K179" i="28"/>
  <c r="K180" i="28"/>
  <c r="K181" i="28"/>
  <c r="K182" i="28"/>
  <c r="K183" i="28"/>
  <c r="K184" i="28"/>
  <c r="K126" i="28"/>
  <c r="K198" i="28"/>
  <c r="K200" i="28"/>
  <c r="K201" i="28"/>
  <c r="K202" i="28"/>
  <c r="K207" i="28"/>
  <c r="K209" i="28"/>
  <c r="K214" i="28"/>
  <c r="K196" i="28"/>
  <c r="K197" i="28" s="1"/>
  <c r="K255" i="28"/>
  <c r="L84" i="28"/>
  <c r="L130" i="28" s="1"/>
  <c r="L132" i="28"/>
  <c r="L134" i="28" s="1"/>
  <c r="L149" i="28"/>
  <c r="L150" i="28"/>
  <c r="L151" i="28"/>
  <c r="L152" i="28"/>
  <c r="L153" i="28"/>
  <c r="L154" i="28"/>
  <c r="L156" i="28"/>
  <c r="L157" i="28"/>
  <c r="L158" i="28"/>
  <c r="L159" i="28"/>
  <c r="L160" i="28"/>
  <c r="L161" i="28"/>
  <c r="L162" i="28"/>
  <c r="L164" i="28"/>
  <c r="L165" i="28"/>
  <c r="L166" i="28"/>
  <c r="L167" i="28"/>
  <c r="L169" i="28"/>
  <c r="L170" i="28"/>
  <c r="L171" i="28"/>
  <c r="L172" i="28"/>
  <c r="L173" i="28"/>
  <c r="L174" i="28"/>
  <c r="L175" i="28"/>
  <c r="L176" i="28"/>
  <c r="L177" i="28"/>
  <c r="L178" i="28"/>
  <c r="L179" i="28"/>
  <c r="L180" i="28"/>
  <c r="R180" i="28" s="1"/>
  <c r="L181" i="28"/>
  <c r="L182" i="28"/>
  <c r="L183" i="28"/>
  <c r="L184" i="28"/>
  <c r="L126" i="28"/>
  <c r="L187" i="28" s="1"/>
  <c r="L185" i="28"/>
  <c r="L198" i="28"/>
  <c r="L200" i="28"/>
  <c r="L201" i="28"/>
  <c r="L202" i="28"/>
  <c r="L204" i="28"/>
  <c r="L206" i="28"/>
  <c r="L207" i="28"/>
  <c r="L208" i="28"/>
  <c r="L209" i="28"/>
  <c r="L214" i="28"/>
  <c r="L215" i="28"/>
  <c r="L196" i="28"/>
  <c r="L197" i="28"/>
  <c r="L255" i="28"/>
  <c r="M29" i="28"/>
  <c r="M77" i="28" s="1"/>
  <c r="M30" i="28"/>
  <c r="M62" i="28"/>
  <c r="M79" i="28"/>
  <c r="M139" i="28"/>
  <c r="M140" i="28"/>
  <c r="M141" i="28"/>
  <c r="R141" i="28" s="1"/>
  <c r="M142" i="28"/>
  <c r="M143" i="28"/>
  <c r="M144" i="28"/>
  <c r="M145" i="28"/>
  <c r="M149" i="28"/>
  <c r="M150" i="28"/>
  <c r="M151" i="28"/>
  <c r="M152" i="28"/>
  <c r="M153" i="28"/>
  <c r="M154" i="28"/>
  <c r="M157" i="28"/>
  <c r="M158" i="28"/>
  <c r="M159" i="28"/>
  <c r="M160" i="28"/>
  <c r="M161" i="28"/>
  <c r="R161" i="28" s="1"/>
  <c r="M162" i="28"/>
  <c r="M165" i="28"/>
  <c r="M166" i="28"/>
  <c r="M167" i="28"/>
  <c r="M169" i="28"/>
  <c r="M170" i="28"/>
  <c r="M171" i="28"/>
  <c r="M172" i="28"/>
  <c r="M173" i="28"/>
  <c r="M174" i="28"/>
  <c r="M175" i="28"/>
  <c r="M176" i="28"/>
  <c r="M177" i="28"/>
  <c r="R177" i="28" s="1"/>
  <c r="M178" i="28"/>
  <c r="M179" i="28"/>
  <c r="M180" i="28"/>
  <c r="M181" i="28"/>
  <c r="M182" i="28"/>
  <c r="M183" i="28"/>
  <c r="M184" i="28"/>
  <c r="M126" i="28"/>
  <c r="M200" i="28" s="1"/>
  <c r="M198" i="28"/>
  <c r="M210" i="28"/>
  <c r="M211" i="28"/>
  <c r="R211" i="28" s="1"/>
  <c r="M212" i="28"/>
  <c r="M213" i="28"/>
  <c r="M196" i="28"/>
  <c r="M197" i="28" s="1"/>
  <c r="M255" i="28"/>
  <c r="N29" i="28"/>
  <c r="N30" i="28"/>
  <c r="N139" i="28"/>
  <c r="N140" i="28"/>
  <c r="R140" i="28" s="1"/>
  <c r="N141" i="28"/>
  <c r="N142" i="28"/>
  <c r="N143" i="28"/>
  <c r="N144" i="28"/>
  <c r="N145" i="28"/>
  <c r="N149" i="28"/>
  <c r="N150" i="28"/>
  <c r="N153" i="28"/>
  <c r="N154" i="28"/>
  <c r="N156" i="28"/>
  <c r="N157" i="28"/>
  <c r="N158" i="28"/>
  <c r="N161" i="28"/>
  <c r="N162" i="28"/>
  <c r="N164" i="28"/>
  <c r="N165" i="28"/>
  <c r="N166" i="28"/>
  <c r="R166" i="28" s="1"/>
  <c r="N169" i="28"/>
  <c r="N170" i="28"/>
  <c r="N171" i="28"/>
  <c r="N172" i="28"/>
  <c r="N173" i="28"/>
  <c r="N174" i="28"/>
  <c r="N175" i="28"/>
  <c r="N176" i="28"/>
  <c r="N177" i="28"/>
  <c r="N178" i="28"/>
  <c r="N179" i="28"/>
  <c r="N180" i="28"/>
  <c r="N181" i="28"/>
  <c r="N182" i="28"/>
  <c r="N183" i="28"/>
  <c r="N184" i="28"/>
  <c r="N126" i="28"/>
  <c r="N185" i="28"/>
  <c r="N187" i="28"/>
  <c r="N198" i="28"/>
  <c r="N200" i="28"/>
  <c r="N201" i="28"/>
  <c r="N202" i="28"/>
  <c r="N204" i="28"/>
  <c r="N205" i="28"/>
  <c r="N206" i="28"/>
  <c r="N207" i="28"/>
  <c r="N208" i="28"/>
  <c r="N209" i="28"/>
  <c r="N210" i="28"/>
  <c r="N211" i="28"/>
  <c r="N212" i="28"/>
  <c r="N213" i="28"/>
  <c r="N214" i="28"/>
  <c r="N215" i="28"/>
  <c r="N216" i="28"/>
  <c r="N196" i="28"/>
  <c r="N197" i="28"/>
  <c r="N248" i="28"/>
  <c r="O248" i="28" s="1"/>
  <c r="P248" i="28" s="1"/>
  <c r="Q248" i="28" s="1"/>
  <c r="N255" i="28"/>
  <c r="O29" i="28"/>
  <c r="O30" i="28"/>
  <c r="R30" i="28" s="1"/>
  <c r="O62" i="28"/>
  <c r="O79" i="28" s="1"/>
  <c r="O139" i="28"/>
  <c r="O140" i="28"/>
  <c r="O141" i="28"/>
  <c r="O142" i="28"/>
  <c r="O143" i="28"/>
  <c r="R143" i="28" s="1"/>
  <c r="O144" i="28"/>
  <c r="R144" i="28" s="1"/>
  <c r="O145" i="28"/>
  <c r="R145" i="28" s="1"/>
  <c r="O149" i="28"/>
  <c r="O150" i="28"/>
  <c r="O151" i="28"/>
  <c r="O153" i="28"/>
  <c r="O154" i="28"/>
  <c r="O155" i="28"/>
  <c r="O157" i="28"/>
  <c r="O158" i="28"/>
  <c r="O159" i="28"/>
  <c r="O161" i="28"/>
  <c r="O162" i="28"/>
  <c r="O163" i="28"/>
  <c r="O165" i="28"/>
  <c r="O166" i="28"/>
  <c r="O167" i="28"/>
  <c r="O169" i="28"/>
  <c r="O170" i="28"/>
  <c r="O171" i="28"/>
  <c r="O172" i="28"/>
  <c r="O173" i="28"/>
  <c r="O174" i="28"/>
  <c r="O175" i="28"/>
  <c r="O176" i="28"/>
  <c r="O177" i="28"/>
  <c r="O178" i="28"/>
  <c r="R178" i="28" s="1"/>
  <c r="O179" i="28"/>
  <c r="O180" i="28"/>
  <c r="O181" i="28"/>
  <c r="O182" i="28"/>
  <c r="O183" i="28"/>
  <c r="O184" i="28"/>
  <c r="O126" i="28"/>
  <c r="O185" i="28"/>
  <c r="O198" i="28"/>
  <c r="O210" i="28"/>
  <c r="O211" i="28"/>
  <c r="O212" i="28"/>
  <c r="O213" i="28"/>
  <c r="R213" i="28" s="1"/>
  <c r="O196" i="28"/>
  <c r="O197" i="28" s="1"/>
  <c r="O255" i="28"/>
  <c r="P29" i="28"/>
  <c r="P30" i="28"/>
  <c r="P77" i="28"/>
  <c r="P62" i="28"/>
  <c r="P79" i="28" s="1"/>
  <c r="P139" i="28"/>
  <c r="P140" i="28"/>
  <c r="P141" i="28"/>
  <c r="P142" i="28"/>
  <c r="P143" i="28"/>
  <c r="P144" i="28"/>
  <c r="P145" i="28"/>
  <c r="P147" i="28"/>
  <c r="P149" i="28"/>
  <c r="P150" i="28"/>
  <c r="P151" i="28"/>
  <c r="P152" i="28"/>
  <c r="P153" i="28"/>
  <c r="P154" i="28"/>
  <c r="P156" i="28"/>
  <c r="P157" i="28"/>
  <c r="P158" i="28"/>
  <c r="P159" i="28"/>
  <c r="P161" i="28"/>
  <c r="P162" i="28"/>
  <c r="P164" i="28"/>
  <c r="P165" i="28"/>
  <c r="P166" i="28"/>
  <c r="P167" i="28"/>
  <c r="P169" i="28"/>
  <c r="P170" i="28"/>
  <c r="P171" i="28"/>
  <c r="P172" i="28"/>
  <c r="P173" i="28"/>
  <c r="P174" i="28"/>
  <c r="P175" i="28"/>
  <c r="P176" i="28"/>
  <c r="P177" i="28"/>
  <c r="P178" i="28"/>
  <c r="P179" i="28"/>
  <c r="P180" i="28"/>
  <c r="P181" i="28"/>
  <c r="P182" i="28"/>
  <c r="P183" i="28"/>
  <c r="P184" i="28"/>
  <c r="P126" i="28"/>
  <c r="P187" i="28" s="1"/>
  <c r="P185" i="28"/>
  <c r="P198" i="28"/>
  <c r="P200" i="28"/>
  <c r="P201" i="28"/>
  <c r="P202" i="28"/>
  <c r="P204" i="28"/>
  <c r="P206" i="28"/>
  <c r="P207" i="28"/>
  <c r="P208" i="28"/>
  <c r="P209" i="28"/>
  <c r="P210" i="28"/>
  <c r="P211" i="28"/>
  <c r="P212" i="28"/>
  <c r="P213" i="28"/>
  <c r="P214" i="28"/>
  <c r="P215" i="28"/>
  <c r="P196" i="28"/>
  <c r="P197" i="28" s="1"/>
  <c r="P255" i="28"/>
  <c r="Q29" i="28"/>
  <c r="Q30" i="28"/>
  <c r="Q77" i="28" s="1"/>
  <c r="Q84" i="28" s="1"/>
  <c r="Q130" i="28" s="1"/>
  <c r="Q62" i="28"/>
  <c r="Q79" i="28" s="1"/>
  <c r="Q139" i="28"/>
  <c r="Q147" i="28" s="1"/>
  <c r="Q141" i="28"/>
  <c r="Q142" i="28"/>
  <c r="Q143" i="28"/>
  <c r="Q144" i="28"/>
  <c r="Q145" i="28"/>
  <c r="Q149" i="28"/>
  <c r="R149" i="28" s="1"/>
  <c r="Q150" i="28"/>
  <c r="Q153" i="28"/>
  <c r="Q154" i="28"/>
  <c r="Q156" i="28"/>
  <c r="Q157" i="28"/>
  <c r="Q158" i="28"/>
  <c r="Q161" i="28"/>
  <c r="Q162" i="28"/>
  <c r="Q164" i="28"/>
  <c r="Q165" i="28"/>
  <c r="Q166" i="28"/>
  <c r="Q169" i="28"/>
  <c r="Q170" i="28"/>
  <c r="Q171" i="28"/>
  <c r="Q172" i="28"/>
  <c r="Q173" i="28"/>
  <c r="Q174" i="28"/>
  <c r="Q175" i="28"/>
  <c r="Q176" i="28"/>
  <c r="Q177" i="28"/>
  <c r="Q178" i="28"/>
  <c r="Q179" i="28"/>
  <c r="Q180" i="28"/>
  <c r="Q181" i="28"/>
  <c r="Q182" i="28"/>
  <c r="Q183" i="28"/>
  <c r="Q184" i="28"/>
  <c r="Q126" i="28"/>
  <c r="Q185" i="28"/>
  <c r="Q187" i="28"/>
  <c r="Q198" i="28"/>
  <c r="Q200" i="28"/>
  <c r="Q201" i="28"/>
  <c r="Q202" i="28"/>
  <c r="Q204" i="28"/>
  <c r="Q205" i="28"/>
  <c r="Q206" i="28"/>
  <c r="Q207" i="28"/>
  <c r="Q216" i="28" s="1"/>
  <c r="Q208" i="28"/>
  <c r="Q209" i="28"/>
  <c r="Q210" i="28"/>
  <c r="Q211" i="28"/>
  <c r="Q212" i="28"/>
  <c r="Q213" i="28"/>
  <c r="Q214" i="28"/>
  <c r="Q215" i="28"/>
  <c r="Q196" i="28"/>
  <c r="Q197" i="28"/>
  <c r="Q232" i="28"/>
  <c r="R232" i="28" s="1"/>
  <c r="Q255" i="28"/>
  <c r="V257" i="28"/>
  <c r="Q8" i="28"/>
  <c r="V9" i="28"/>
  <c r="R19" i="28"/>
  <c r="V12" i="28"/>
  <c r="V13" i="28" s="1"/>
  <c r="V147" i="28"/>
  <c r="T149" i="28"/>
  <c r="T150" i="28"/>
  <c r="AB150" i="28" s="1"/>
  <c r="T151" i="28"/>
  <c r="T152" i="28"/>
  <c r="T153" i="28"/>
  <c r="T154" i="28"/>
  <c r="AG154" i="28" s="1"/>
  <c r="T155" i="28"/>
  <c r="T156" i="28"/>
  <c r="T157" i="28"/>
  <c r="T158" i="28"/>
  <c r="AC158" i="28" s="1"/>
  <c r="T159" i="28"/>
  <c r="T160" i="28"/>
  <c r="T161" i="28"/>
  <c r="T162" i="28"/>
  <c r="AA162" i="28" s="1"/>
  <c r="T163" i="28"/>
  <c r="AF163" i="28" s="1"/>
  <c r="T165" i="28"/>
  <c r="T167" i="28"/>
  <c r="T168" i="28"/>
  <c r="T169" i="28"/>
  <c r="BE169" i="28" s="1"/>
  <c r="T170" i="28"/>
  <c r="AG170" i="28" s="1"/>
  <c r="T171" i="28"/>
  <c r="AF171" i="28" s="1"/>
  <c r="T172" i="28"/>
  <c r="AC172" i="28" s="1"/>
  <c r="V126" i="28"/>
  <c r="V213" i="28"/>
  <c r="V215" i="28"/>
  <c r="V196" i="28"/>
  <c r="AH196" i="28" s="1"/>
  <c r="V220" i="28"/>
  <c r="U66" i="28"/>
  <c r="U67" i="28"/>
  <c r="U68" i="28"/>
  <c r="U69" i="28"/>
  <c r="U70" i="28"/>
  <c r="U72" i="28"/>
  <c r="V228" i="28"/>
  <c r="W228" i="28" s="1"/>
  <c r="V232" i="28"/>
  <c r="W232" i="28" s="1"/>
  <c r="X232" i="28" s="1"/>
  <c r="Y232" i="28" s="1"/>
  <c r="Z232" i="28" s="1"/>
  <c r="AA232" i="28" s="1"/>
  <c r="AB232" i="28" s="1"/>
  <c r="AC232" i="28" s="1"/>
  <c r="V247" i="28"/>
  <c r="V248" i="28"/>
  <c r="V255" i="28"/>
  <c r="W9" i="28"/>
  <c r="W10" i="28"/>
  <c r="W12" i="28"/>
  <c r="W147" i="28"/>
  <c r="W126" i="28"/>
  <c r="W213" i="28"/>
  <c r="W196" i="28"/>
  <c r="W197" i="28"/>
  <c r="W247" i="28"/>
  <c r="W255" i="28"/>
  <c r="X9" i="28"/>
  <c r="X18" i="28" s="1"/>
  <c r="X10" i="28"/>
  <c r="X12" i="28"/>
  <c r="X147" i="28"/>
  <c r="X126" i="28"/>
  <c r="X201" i="28" s="1"/>
  <c r="X213" i="28"/>
  <c r="X196" i="28"/>
  <c r="X197" i="28"/>
  <c r="X255" i="28"/>
  <c r="Y9" i="28"/>
  <c r="Y10" i="28"/>
  <c r="Y12" i="28"/>
  <c r="Y147" i="28"/>
  <c r="Y126" i="28"/>
  <c r="Y213" i="28"/>
  <c r="Y196" i="28"/>
  <c r="Y197" i="28" s="1"/>
  <c r="Y255" i="28"/>
  <c r="Z9" i="28"/>
  <c r="Z10" i="28"/>
  <c r="Z12" i="28"/>
  <c r="Z147" i="28"/>
  <c r="Z126" i="28"/>
  <c r="Z213" i="28"/>
  <c r="Z196" i="28"/>
  <c r="Z197" i="28"/>
  <c r="Z255" i="28"/>
  <c r="AA9" i="28"/>
  <c r="AA10" i="28"/>
  <c r="AA12" i="28"/>
  <c r="AA126" i="28"/>
  <c r="AA213" i="28"/>
  <c r="AA196" i="28"/>
  <c r="AA197" i="28"/>
  <c r="AA255" i="28"/>
  <c r="AB7" i="28"/>
  <c r="AB8" i="28" s="1"/>
  <c r="AB9" i="28"/>
  <c r="AB12" i="28"/>
  <c r="AB10" i="28"/>
  <c r="AB126" i="28"/>
  <c r="AB207" i="28" s="1"/>
  <c r="AB213" i="28"/>
  <c r="AB196" i="28"/>
  <c r="AB197" i="28"/>
  <c r="AB255" i="28"/>
  <c r="AC7" i="28"/>
  <c r="AC8" i="28" s="1"/>
  <c r="AC12" i="28"/>
  <c r="AC10" i="28"/>
  <c r="AC126" i="28"/>
  <c r="AC213" i="28"/>
  <c r="AC196" i="28"/>
  <c r="AC197" i="28"/>
  <c r="AC255" i="28"/>
  <c r="AD7" i="28"/>
  <c r="AD8" i="28" s="1"/>
  <c r="AD9" i="28"/>
  <c r="AD12" i="28"/>
  <c r="AD10" i="28"/>
  <c r="AD126" i="28"/>
  <c r="AD213" i="28"/>
  <c r="AD196" i="28"/>
  <c r="AD197" i="28"/>
  <c r="AD232" i="28"/>
  <c r="AE232" i="28" s="1"/>
  <c r="AF232" i="28" s="1"/>
  <c r="AG232" i="28" s="1"/>
  <c r="AH232" i="28" s="1"/>
  <c r="AD255" i="28"/>
  <c r="AE7" i="28"/>
  <c r="AE8" i="28" s="1"/>
  <c r="AF9" i="28" s="1"/>
  <c r="AE9" i="28"/>
  <c r="AE12" i="28"/>
  <c r="AE10" i="28"/>
  <c r="AE126" i="28"/>
  <c r="AE189" i="28" s="1"/>
  <c r="AE210" i="28"/>
  <c r="AE211" i="28"/>
  <c r="AE213" i="28"/>
  <c r="AE196" i="28"/>
  <c r="AE197" i="28"/>
  <c r="AE255" i="28"/>
  <c r="AF7" i="28"/>
  <c r="AF8" i="28" s="1"/>
  <c r="AF18" i="28" s="1"/>
  <c r="AF12" i="28"/>
  <c r="AF10" i="28"/>
  <c r="AF126" i="28"/>
  <c r="AF210" i="28"/>
  <c r="AF211" i="28"/>
  <c r="AH211" i="28" s="1"/>
  <c r="AF213" i="28"/>
  <c r="AF196" i="28"/>
  <c r="AF197" i="28"/>
  <c r="AF255" i="28"/>
  <c r="AG7" i="28"/>
  <c r="AG8" i="28"/>
  <c r="AG12" i="28"/>
  <c r="AG10" i="28"/>
  <c r="AG126" i="28"/>
  <c r="AG210" i="28"/>
  <c r="AH210" i="28" s="1"/>
  <c r="AG211" i="28"/>
  <c r="AG213" i="28"/>
  <c r="AG196" i="28"/>
  <c r="AG197" i="28" s="1"/>
  <c r="AG255" i="28"/>
  <c r="AK66" i="28"/>
  <c r="AL9" i="28"/>
  <c r="AL12" i="28"/>
  <c r="AL10" i="28"/>
  <c r="AK67" i="28"/>
  <c r="AK68" i="28"/>
  <c r="AK69" i="28"/>
  <c r="AK70" i="28"/>
  <c r="AK71" i="28"/>
  <c r="AK72" i="28"/>
  <c r="AK73" i="28"/>
  <c r="AK74" i="28"/>
  <c r="AK75" i="28"/>
  <c r="AJ149" i="28"/>
  <c r="AL149" i="28"/>
  <c r="AJ150" i="28"/>
  <c r="AL150" i="28"/>
  <c r="AJ151" i="28"/>
  <c r="AN151" i="28" s="1"/>
  <c r="AL151" i="28"/>
  <c r="AL152" i="28"/>
  <c r="AL153" i="28"/>
  <c r="AJ155" i="28"/>
  <c r="AL156" i="28"/>
  <c r="AJ157" i="28"/>
  <c r="AL157" i="28"/>
  <c r="AX157" i="28" s="1"/>
  <c r="AJ159" i="28"/>
  <c r="AL159" i="28"/>
  <c r="AJ160" i="28"/>
  <c r="AL160" i="28"/>
  <c r="AJ161" i="28"/>
  <c r="AL161" i="28"/>
  <c r="AJ162" i="28"/>
  <c r="AL162" i="28"/>
  <c r="AJ163" i="28"/>
  <c r="AL163" i="28"/>
  <c r="AJ164" i="28"/>
  <c r="AL164" i="28"/>
  <c r="AJ165" i="28"/>
  <c r="AL165" i="28"/>
  <c r="AJ166" i="28"/>
  <c r="AL166" i="28"/>
  <c r="AJ167" i="28"/>
  <c r="AJ168" i="28"/>
  <c r="AL168" i="28"/>
  <c r="AJ169" i="28"/>
  <c r="AL169" i="28"/>
  <c r="AJ170" i="28"/>
  <c r="AJ171" i="28"/>
  <c r="AL171" i="28"/>
  <c r="AJ172" i="28"/>
  <c r="AL172" i="28"/>
  <c r="AL177" i="28"/>
  <c r="AL178" i="28"/>
  <c r="AL179" i="28"/>
  <c r="AL180" i="28"/>
  <c r="AL181" i="28"/>
  <c r="AL182" i="28"/>
  <c r="AL183" i="28"/>
  <c r="AL184" i="28"/>
  <c r="AL185" i="28"/>
  <c r="AL203" i="28"/>
  <c r="AL211" i="28"/>
  <c r="AL196" i="28"/>
  <c r="AL197" i="28"/>
  <c r="AL228" i="28"/>
  <c r="AL232" i="28"/>
  <c r="AL247" i="28"/>
  <c r="AL248" i="28"/>
  <c r="AL255" i="28"/>
  <c r="AM8" i="28"/>
  <c r="AN9" i="28" s="1"/>
  <c r="AM12" i="28"/>
  <c r="AM10" i="28"/>
  <c r="AM149" i="28"/>
  <c r="AM151" i="28"/>
  <c r="AM153" i="28"/>
  <c r="AM157" i="28"/>
  <c r="AM159" i="28"/>
  <c r="AM160" i="28"/>
  <c r="AM161" i="28"/>
  <c r="AM162" i="28"/>
  <c r="AM163" i="28"/>
  <c r="AM171" i="28"/>
  <c r="AM172" i="28"/>
  <c r="AM173" i="28"/>
  <c r="AM177" i="28"/>
  <c r="AM178" i="28"/>
  <c r="AM179" i="28"/>
  <c r="AM180" i="28"/>
  <c r="AM181" i="28"/>
  <c r="AM182" i="28"/>
  <c r="AM183" i="28"/>
  <c r="AM184" i="28"/>
  <c r="AM198" i="28"/>
  <c r="AM196" i="28"/>
  <c r="AM197" i="28"/>
  <c r="AM232" i="28"/>
  <c r="AN232" i="28" s="1"/>
  <c r="AO232" i="28" s="1"/>
  <c r="AP232" i="28" s="1"/>
  <c r="AQ232" i="28" s="1"/>
  <c r="AR232" i="28" s="1"/>
  <c r="AS232" i="28" s="1"/>
  <c r="AT232" i="28" s="1"/>
  <c r="AU232" i="28" s="1"/>
  <c r="AV232" i="28" s="1"/>
  <c r="AW232" i="28" s="1"/>
  <c r="AX232" i="28" s="1"/>
  <c r="AM247" i="28"/>
  <c r="AM255" i="28"/>
  <c r="AN8" i="28"/>
  <c r="AN12" i="28"/>
  <c r="AN10" i="28"/>
  <c r="AN18" i="28"/>
  <c r="AN149" i="28"/>
  <c r="AN156" i="28"/>
  <c r="AN157" i="28"/>
  <c r="AN160" i="28"/>
  <c r="AN162" i="28"/>
  <c r="AN163" i="28"/>
  <c r="AN171" i="28"/>
  <c r="AN172" i="28"/>
  <c r="AN173" i="28"/>
  <c r="AN177" i="28"/>
  <c r="AN178" i="28"/>
  <c r="AN179" i="28"/>
  <c r="AN180" i="28"/>
  <c r="AN181" i="28"/>
  <c r="AN182" i="28"/>
  <c r="AN183" i="28"/>
  <c r="AN184" i="28"/>
  <c r="AN198" i="28"/>
  <c r="AN196" i="28"/>
  <c r="AN197" i="28" s="1"/>
  <c r="AN247" i="28"/>
  <c r="AN255" i="28"/>
  <c r="AO9" i="28"/>
  <c r="AO12" i="28"/>
  <c r="AO10" i="28"/>
  <c r="AO153" i="28"/>
  <c r="AO156" i="28"/>
  <c r="AO157" i="28"/>
  <c r="AO163" i="28"/>
  <c r="AO171" i="28"/>
  <c r="AO172" i="28"/>
  <c r="AO173" i="28"/>
  <c r="AO177" i="28"/>
  <c r="AO178" i="28"/>
  <c r="AO179" i="28"/>
  <c r="AO180" i="28"/>
  <c r="AO181" i="28"/>
  <c r="AO182" i="28"/>
  <c r="AO183" i="28"/>
  <c r="AO184" i="28"/>
  <c r="AO196" i="28"/>
  <c r="AO197" i="28" s="1"/>
  <c r="AO247" i="28"/>
  <c r="AP247" i="28" s="1"/>
  <c r="AO255" i="28"/>
  <c r="AP12" i="28"/>
  <c r="AP10" i="28"/>
  <c r="AP156" i="28"/>
  <c r="AP157" i="28"/>
  <c r="AP162" i="28"/>
  <c r="AP166" i="28"/>
  <c r="AP170" i="28"/>
  <c r="AP172" i="28"/>
  <c r="AP173" i="28"/>
  <c r="AP177" i="28"/>
  <c r="AP178" i="28"/>
  <c r="AP179" i="28"/>
  <c r="AP180" i="28"/>
  <c r="AP181" i="28"/>
  <c r="AP182" i="28"/>
  <c r="AP183" i="28"/>
  <c r="AP184" i="28"/>
  <c r="AP196" i="28"/>
  <c r="AP197" i="28"/>
  <c r="AP255" i="28"/>
  <c r="AQ12" i="28"/>
  <c r="AQ10" i="28"/>
  <c r="AQ157" i="28"/>
  <c r="AQ166" i="28"/>
  <c r="AQ173" i="28"/>
  <c r="AQ177" i="28"/>
  <c r="AQ178" i="28"/>
  <c r="AQ179" i="28"/>
  <c r="AQ180" i="28"/>
  <c r="AQ181" i="28"/>
  <c r="AQ182" i="28"/>
  <c r="AQ183" i="28"/>
  <c r="AQ184" i="28"/>
  <c r="AQ196" i="28"/>
  <c r="AQ197" i="28"/>
  <c r="AQ247" i="28"/>
  <c r="AQ255" i="28"/>
  <c r="AR8" i="28"/>
  <c r="AR12" i="28"/>
  <c r="AR10" i="28"/>
  <c r="AR149" i="28"/>
  <c r="AR151" i="28"/>
  <c r="AR157" i="28"/>
  <c r="AR158" i="28"/>
  <c r="AR173" i="28"/>
  <c r="AR177" i="28"/>
  <c r="AR178" i="28"/>
  <c r="AR179" i="28"/>
  <c r="AR180" i="28"/>
  <c r="AR181" i="28"/>
  <c r="AR182" i="28"/>
  <c r="AR183" i="28"/>
  <c r="AR184" i="28"/>
  <c r="AR198" i="28"/>
  <c r="AR196" i="28"/>
  <c r="AR197" i="28" s="1"/>
  <c r="AR255" i="28"/>
  <c r="AS8" i="28"/>
  <c r="AS9" i="28"/>
  <c r="AS12" i="28"/>
  <c r="AS10" i="28"/>
  <c r="AS149" i="28"/>
  <c r="AS151" i="28"/>
  <c r="AS153" i="28"/>
  <c r="AS157" i="28"/>
  <c r="AS173" i="28"/>
  <c r="AS177" i="28"/>
  <c r="AS178" i="28"/>
  <c r="AS179" i="28"/>
  <c r="AS180" i="28"/>
  <c r="AS181" i="28"/>
  <c r="AS182" i="28"/>
  <c r="AS183" i="28"/>
  <c r="AS184" i="28"/>
  <c r="AS198" i="28"/>
  <c r="AS196" i="28"/>
  <c r="AS197" i="28" s="1"/>
  <c r="AS255" i="28"/>
  <c r="AT12" i="28"/>
  <c r="AT10" i="28"/>
  <c r="AT149" i="28"/>
  <c r="AT151" i="28"/>
  <c r="AT153" i="28"/>
  <c r="AT157" i="28"/>
  <c r="AT173" i="28"/>
  <c r="AT177" i="28"/>
  <c r="AT178" i="28"/>
  <c r="AT179" i="28"/>
  <c r="AT180" i="28"/>
  <c r="AX180" i="28" s="1"/>
  <c r="AT181" i="28"/>
  <c r="AT182" i="28"/>
  <c r="AT183" i="28"/>
  <c r="AT184" i="28"/>
  <c r="AT196" i="28"/>
  <c r="AT197" i="28" s="1"/>
  <c r="AT255" i="28"/>
  <c r="AU8" i="28"/>
  <c r="AU12" i="28"/>
  <c r="AU10" i="28"/>
  <c r="AU149" i="28"/>
  <c r="AU151" i="28"/>
  <c r="AU153" i="28"/>
  <c r="AU157" i="28"/>
  <c r="AU173" i="28"/>
  <c r="AU177" i="28"/>
  <c r="AU178" i="28"/>
  <c r="AU179" i="28"/>
  <c r="AU180" i="28"/>
  <c r="AU181" i="28"/>
  <c r="AU182" i="28"/>
  <c r="AU183" i="28"/>
  <c r="AU184" i="28"/>
  <c r="AU196" i="28"/>
  <c r="AU197" i="28" s="1"/>
  <c r="AU255" i="28"/>
  <c r="AV8" i="28"/>
  <c r="AV9" i="28"/>
  <c r="AV12" i="28"/>
  <c r="AV10" i="28"/>
  <c r="AV149" i="28"/>
  <c r="AV151" i="28"/>
  <c r="AV153" i="28"/>
  <c r="AV157" i="28"/>
  <c r="AV173" i="28"/>
  <c r="AV177" i="28"/>
  <c r="AV178" i="28"/>
  <c r="AV179" i="28"/>
  <c r="AV180" i="28"/>
  <c r="AV181" i="28"/>
  <c r="AV182" i="28"/>
  <c r="AV183" i="28"/>
  <c r="AV184" i="28"/>
  <c r="AX184" i="28" s="1"/>
  <c r="AV196" i="28"/>
  <c r="AV197" i="28" s="1"/>
  <c r="AV255" i="28"/>
  <c r="AW8" i="28"/>
  <c r="AW12" i="28"/>
  <c r="AW10" i="28"/>
  <c r="AW149" i="28"/>
  <c r="AW151" i="28"/>
  <c r="AW153" i="28"/>
  <c r="AW157" i="28"/>
  <c r="AW173" i="28"/>
  <c r="AW177" i="28"/>
  <c r="AW178" i="28"/>
  <c r="AW179" i="28"/>
  <c r="AW180" i="28"/>
  <c r="AW181" i="28"/>
  <c r="AW182" i="28"/>
  <c r="AW183" i="28"/>
  <c r="AW184" i="28"/>
  <c r="AW196" i="28"/>
  <c r="AW197" i="28" s="1"/>
  <c r="AW255" i="28"/>
  <c r="BB8" i="28"/>
  <c r="BB9" i="28"/>
  <c r="BB12" i="28"/>
  <c r="BB10" i="28"/>
  <c r="BA66" i="28"/>
  <c r="BA67" i="28"/>
  <c r="BA68" i="28"/>
  <c r="BA69" i="28"/>
  <c r="BA70" i="28"/>
  <c r="BA71" i="28"/>
  <c r="BA72" i="28"/>
  <c r="BA73" i="28"/>
  <c r="BA74" i="28"/>
  <c r="BA75" i="28"/>
  <c r="AZ149" i="28"/>
  <c r="BB149" i="28" s="1"/>
  <c r="AZ150" i="28"/>
  <c r="BD150" i="28" s="1"/>
  <c r="BB150" i="28"/>
  <c r="AZ151" i="28"/>
  <c r="BB151" i="28"/>
  <c r="AZ152" i="28"/>
  <c r="BB152" i="28"/>
  <c r="AZ153" i="28"/>
  <c r="BB153" i="28" s="1"/>
  <c r="AZ154" i="28"/>
  <c r="BD154" i="28" s="1"/>
  <c r="BB154" i="28"/>
  <c r="AZ155" i="28"/>
  <c r="BB155" i="28"/>
  <c r="BB156" i="28"/>
  <c r="AZ157" i="28"/>
  <c r="AZ158" i="28"/>
  <c r="BH158" i="28" s="1"/>
  <c r="BB158" i="28"/>
  <c r="BB159" i="28"/>
  <c r="AZ160" i="28"/>
  <c r="BF160" i="28" s="1"/>
  <c r="BB160" i="28"/>
  <c r="AZ161" i="28"/>
  <c r="AZ162" i="28"/>
  <c r="BD162" i="28" s="1"/>
  <c r="BB162" i="28"/>
  <c r="AZ163" i="28"/>
  <c r="BB163" i="28"/>
  <c r="AZ164" i="28"/>
  <c r="BB164" i="28"/>
  <c r="AZ165" i="28"/>
  <c r="AZ167" i="28"/>
  <c r="BB167" i="28"/>
  <c r="AZ168" i="28"/>
  <c r="BB168" i="28"/>
  <c r="AZ169" i="28"/>
  <c r="BB169" i="28" s="1"/>
  <c r="BB171" i="28"/>
  <c r="AZ172" i="28"/>
  <c r="BG172" i="28" s="1"/>
  <c r="BB172" i="28"/>
  <c r="AZ173" i="28"/>
  <c r="BB173" i="28"/>
  <c r="AX114" i="28"/>
  <c r="AX117" i="28"/>
  <c r="BB117" i="28" s="1"/>
  <c r="BB177" i="28"/>
  <c r="BB178" i="28"/>
  <c r="BB179" i="28"/>
  <c r="BB180" i="28"/>
  <c r="BB181" i="28"/>
  <c r="BB182" i="28"/>
  <c r="BB183" i="28"/>
  <c r="BB184" i="28"/>
  <c r="AX115" i="28"/>
  <c r="AX116" i="28"/>
  <c r="BB116" i="28" s="1"/>
  <c r="BB198" i="28"/>
  <c r="BB196" i="28"/>
  <c r="BB197" i="28"/>
  <c r="BB228" i="28"/>
  <c r="BB232" i="28"/>
  <c r="BB247" i="28"/>
  <c r="BB249" i="28" s="1"/>
  <c r="BB248" i="28"/>
  <c r="BB255" i="28"/>
  <c r="BC12" i="28"/>
  <c r="BC10" i="28"/>
  <c r="BC89" i="28"/>
  <c r="BC127" i="28" s="1"/>
  <c r="BC150" i="28"/>
  <c r="BC90" i="28"/>
  <c r="BC151" i="28"/>
  <c r="BC91" i="28"/>
  <c r="BC152" i="28"/>
  <c r="BC92" i="28"/>
  <c r="BC93" i="28"/>
  <c r="BC154" i="28"/>
  <c r="BC155" i="28"/>
  <c r="BC156" i="28"/>
  <c r="BC158" i="28"/>
  <c r="BC159" i="28"/>
  <c r="BC160" i="28"/>
  <c r="BC162" i="28"/>
  <c r="BC163" i="28"/>
  <c r="BC164" i="28"/>
  <c r="BC107" i="28"/>
  <c r="BC166" i="28"/>
  <c r="BC167" i="28"/>
  <c r="BC109" i="28"/>
  <c r="BC168" i="28"/>
  <c r="BC108" i="28"/>
  <c r="BC170" i="28"/>
  <c r="BC171" i="28"/>
  <c r="BC172" i="28"/>
  <c r="BC173" i="28"/>
  <c r="BC177" i="28"/>
  <c r="BC178" i="28"/>
  <c r="BC179" i="28"/>
  <c r="BC180" i="28"/>
  <c r="BC181" i="28"/>
  <c r="BC182" i="28"/>
  <c r="BC183" i="28"/>
  <c r="BC184" i="28"/>
  <c r="BC105" i="28"/>
  <c r="BC196" i="28"/>
  <c r="BC197" i="28" s="1"/>
  <c r="BC228" i="28"/>
  <c r="BD228" i="28" s="1"/>
  <c r="BC247" i="28"/>
  <c r="BC248" i="28"/>
  <c r="BD248" i="28" s="1"/>
  <c r="BE248" i="28" s="1"/>
  <c r="BF248" i="28" s="1"/>
  <c r="BG248" i="28" s="1"/>
  <c r="BH248" i="28" s="1"/>
  <c r="BI248" i="28" s="1"/>
  <c r="BJ248" i="28" s="1"/>
  <c r="BK248" i="28" s="1"/>
  <c r="BL248" i="28" s="1"/>
  <c r="BM248" i="28" s="1"/>
  <c r="BC255" i="28"/>
  <c r="BD8" i="28"/>
  <c r="BD12" i="28"/>
  <c r="BD10" i="28"/>
  <c r="BD18" i="28"/>
  <c r="BD89" i="28"/>
  <c r="BD127" i="28" s="1"/>
  <c r="BD90" i="28"/>
  <c r="BD91" i="28"/>
  <c r="BD152" i="28"/>
  <c r="BD93" i="28"/>
  <c r="BE93" i="28" s="1"/>
  <c r="BF93" i="28" s="1"/>
  <c r="BD155" i="28"/>
  <c r="BD157" i="28"/>
  <c r="BD158" i="28"/>
  <c r="BD159" i="28"/>
  <c r="BD160" i="28"/>
  <c r="BD163" i="28"/>
  <c r="BD107" i="28"/>
  <c r="BD166" i="28"/>
  <c r="BD167" i="28"/>
  <c r="BD109" i="28"/>
  <c r="BD168" i="28" s="1"/>
  <c r="BD108" i="28"/>
  <c r="BE108" i="28" s="1"/>
  <c r="BD170" i="28"/>
  <c r="BD172" i="28"/>
  <c r="BD177" i="28"/>
  <c r="BD178" i="28"/>
  <c r="BD179" i="28"/>
  <c r="BD180" i="28"/>
  <c r="BD181" i="28"/>
  <c r="BD182" i="28"/>
  <c r="BD183" i="28"/>
  <c r="BD184" i="28"/>
  <c r="BD105" i="28"/>
  <c r="BE105" i="28" s="1"/>
  <c r="BD198" i="28"/>
  <c r="BD196" i="28"/>
  <c r="BD197" i="28"/>
  <c r="BD247" i="28"/>
  <c r="BD255" i="28"/>
  <c r="BE8" i="28"/>
  <c r="BE9" i="28"/>
  <c r="BE12" i="28"/>
  <c r="BE10" i="28"/>
  <c r="BE91" i="28"/>
  <c r="BF91" i="28" s="1"/>
  <c r="BE152" i="28"/>
  <c r="BE154" i="28"/>
  <c r="BE158" i="28"/>
  <c r="BE160" i="28"/>
  <c r="BE162" i="28"/>
  <c r="BE163" i="28"/>
  <c r="BE164" i="28"/>
  <c r="BE107" i="28"/>
  <c r="BF107" i="28" s="1"/>
  <c r="BG107" i="28" s="1"/>
  <c r="BH107" i="28" s="1"/>
  <c r="BH166" i="28" s="1"/>
  <c r="BE167" i="28"/>
  <c r="BE171" i="28"/>
  <c r="BE172" i="28"/>
  <c r="BE177" i="28"/>
  <c r="BE178" i="28"/>
  <c r="BE179" i="28"/>
  <c r="BE180" i="28"/>
  <c r="BE181" i="28"/>
  <c r="BE182" i="28"/>
  <c r="BE183" i="28"/>
  <c r="BE184" i="28"/>
  <c r="BE198" i="28"/>
  <c r="BE196" i="28"/>
  <c r="BE197" i="28" s="1"/>
  <c r="BE228" i="28"/>
  <c r="BE255" i="28"/>
  <c r="BF8" i="28"/>
  <c r="BF12" i="28"/>
  <c r="BF10" i="28"/>
  <c r="BF156" i="28"/>
  <c r="BF157" i="28"/>
  <c r="BF161" i="28"/>
  <c r="BF163" i="28"/>
  <c r="BF164" i="28"/>
  <c r="BF167" i="28"/>
  <c r="BF108" i="28"/>
  <c r="BG108" i="28" s="1"/>
  <c r="BF172" i="28"/>
  <c r="BF177" i="28"/>
  <c r="BF178" i="28"/>
  <c r="BF179" i="28"/>
  <c r="BF180" i="28"/>
  <c r="BF181" i="28"/>
  <c r="BF182" i="28"/>
  <c r="BF183" i="28"/>
  <c r="BF184" i="28"/>
  <c r="BF105" i="28"/>
  <c r="BG105" i="28" s="1"/>
  <c r="BF198" i="28"/>
  <c r="BF196" i="28"/>
  <c r="BF197" i="28"/>
  <c r="BF255" i="28"/>
  <c r="BG8" i="28"/>
  <c r="BG9" i="28"/>
  <c r="BG12" i="28"/>
  <c r="BG10" i="28"/>
  <c r="BG156" i="28"/>
  <c r="BG160" i="28"/>
  <c r="BG163" i="28"/>
  <c r="BG164" i="28"/>
  <c r="BG167" i="28"/>
  <c r="BG173" i="28"/>
  <c r="BG177" i="28"/>
  <c r="BG178" i="28"/>
  <c r="BG179" i="28"/>
  <c r="BG180" i="28"/>
  <c r="BG181" i="28"/>
  <c r="BG182" i="28"/>
  <c r="BG183" i="28"/>
  <c r="BG184" i="28"/>
  <c r="BG196" i="28"/>
  <c r="BG197" i="28" s="1"/>
  <c r="BG255" i="28"/>
  <c r="BH12" i="28"/>
  <c r="BH10" i="28"/>
  <c r="BH159" i="28"/>
  <c r="BH161" i="28"/>
  <c r="BH163" i="28"/>
  <c r="BH172" i="28"/>
  <c r="BH177" i="28"/>
  <c r="BH178" i="28"/>
  <c r="BH179" i="28"/>
  <c r="BH180" i="28"/>
  <c r="BH181" i="28"/>
  <c r="BH182" i="28"/>
  <c r="BH183" i="28"/>
  <c r="BH184" i="28"/>
  <c r="BH105" i="28"/>
  <c r="BH196" i="28"/>
  <c r="BH197" i="28"/>
  <c r="BH255" i="28"/>
  <c r="BI8" i="28"/>
  <c r="BJ9" i="28" s="1"/>
  <c r="BI12" i="28"/>
  <c r="BI10" i="28"/>
  <c r="BI158" i="28"/>
  <c r="BI161" i="28"/>
  <c r="BI107" i="28"/>
  <c r="BJ107" i="28" s="1"/>
  <c r="BI167" i="28"/>
  <c r="BI171" i="28"/>
  <c r="BI173" i="28"/>
  <c r="BI177" i="28"/>
  <c r="BI178" i="28"/>
  <c r="BI179" i="28"/>
  <c r="BI180" i="28"/>
  <c r="BI181" i="28"/>
  <c r="BI182" i="28"/>
  <c r="BI183" i="28"/>
  <c r="BI184" i="28"/>
  <c r="BI105" i="28"/>
  <c r="BJ105" i="28" s="1"/>
  <c r="BK105" i="28" s="1"/>
  <c r="BL105" i="28" s="1"/>
  <c r="BM105" i="28" s="1"/>
  <c r="BN105" i="28" s="1"/>
  <c r="BI198" i="28"/>
  <c r="BI196" i="28"/>
  <c r="BI197" i="28" s="1"/>
  <c r="BI255" i="28"/>
  <c r="BJ8" i="28"/>
  <c r="BK9" i="28" s="1"/>
  <c r="BJ12" i="28"/>
  <c r="BJ10" i="28"/>
  <c r="BJ18" i="28"/>
  <c r="BJ147" i="28"/>
  <c r="BJ156" i="28"/>
  <c r="BJ158" i="28"/>
  <c r="BJ159" i="28"/>
  <c r="BJ167" i="28"/>
  <c r="BJ171" i="28"/>
  <c r="BJ172" i="28"/>
  <c r="BJ173" i="28"/>
  <c r="BJ177" i="28"/>
  <c r="BJ178" i="28"/>
  <c r="BJ179" i="28"/>
  <c r="BJ180" i="28"/>
  <c r="BJ181" i="28"/>
  <c r="BJ182" i="28"/>
  <c r="BJ183" i="28"/>
  <c r="BJ184" i="28"/>
  <c r="BJ198" i="28"/>
  <c r="BJ196" i="28"/>
  <c r="BJ197" i="28"/>
  <c r="BJ255" i="28"/>
  <c r="BK8" i="28"/>
  <c r="BK12" i="28"/>
  <c r="BK10" i="28"/>
  <c r="BK18" i="28"/>
  <c r="BK156" i="28"/>
  <c r="BK157" i="28"/>
  <c r="BK158" i="28"/>
  <c r="BK171" i="28"/>
  <c r="BK177" i="28"/>
  <c r="BK178" i="28"/>
  <c r="BK179" i="28"/>
  <c r="BK180" i="28"/>
  <c r="BK181" i="28"/>
  <c r="BK182" i="28"/>
  <c r="BK183" i="28"/>
  <c r="BK184" i="28"/>
  <c r="BK196" i="28"/>
  <c r="BK197" i="28"/>
  <c r="BK255" i="28"/>
  <c r="BL8" i="28"/>
  <c r="BL9" i="28"/>
  <c r="BL12" i="28"/>
  <c r="BL10" i="28"/>
  <c r="BL156" i="28"/>
  <c r="BL173" i="28"/>
  <c r="BL177" i="28"/>
  <c r="BL178" i="28"/>
  <c r="BL179" i="28"/>
  <c r="BL180" i="28"/>
  <c r="BL181" i="28"/>
  <c r="BL182" i="28"/>
  <c r="BL183" i="28"/>
  <c r="BL184" i="28"/>
  <c r="BL196" i="28"/>
  <c r="BL197" i="28"/>
  <c r="BL255" i="28"/>
  <c r="BM12" i="28"/>
  <c r="BM10" i="28"/>
  <c r="BM171" i="28"/>
  <c r="BM173" i="28"/>
  <c r="BM177" i="28"/>
  <c r="BM178" i="28"/>
  <c r="BM179" i="28"/>
  <c r="BM180" i="28"/>
  <c r="BM181" i="28"/>
  <c r="BM182" i="28"/>
  <c r="BM183" i="28"/>
  <c r="BM184" i="28"/>
  <c r="BM196" i="28"/>
  <c r="BM197" i="28" s="1"/>
  <c r="BM255" i="28"/>
  <c r="BR8" i="28"/>
  <c r="BR12" i="28"/>
  <c r="BR10" i="28"/>
  <c r="BQ66" i="28"/>
  <c r="BQ67" i="28"/>
  <c r="BQ68" i="28"/>
  <c r="BQ69" i="28"/>
  <c r="BQ70" i="28"/>
  <c r="BQ71" i="28"/>
  <c r="BQ72" i="28"/>
  <c r="BQ73" i="28"/>
  <c r="BQ74" i="28"/>
  <c r="BQ75" i="28"/>
  <c r="BR151" i="28"/>
  <c r="BR152" i="28"/>
  <c r="BR153" i="28"/>
  <c r="BR155" i="28"/>
  <c r="BR156" i="28"/>
  <c r="BR157" i="28"/>
  <c r="BR158" i="28"/>
  <c r="BR159" i="28"/>
  <c r="BR160" i="28"/>
  <c r="BR161" i="28"/>
  <c r="BR162" i="28"/>
  <c r="BR165" i="28"/>
  <c r="BR166" i="28"/>
  <c r="BR167" i="28"/>
  <c r="BR169" i="28"/>
  <c r="BR170" i="28"/>
  <c r="BR171" i="28"/>
  <c r="BR172" i="28"/>
  <c r="BN112" i="28"/>
  <c r="BR173" i="28"/>
  <c r="BN113" i="28"/>
  <c r="BR175" i="28"/>
  <c r="BS175" i="28" s="1"/>
  <c r="BT175" i="28" s="1"/>
  <c r="BU175" i="28" s="1"/>
  <c r="BR177" i="28"/>
  <c r="BR178" i="28"/>
  <c r="BR179" i="28"/>
  <c r="BR180" i="28"/>
  <c r="BR181" i="28"/>
  <c r="BR182" i="28"/>
  <c r="BR183" i="28"/>
  <c r="BR184" i="28"/>
  <c r="BR198" i="28"/>
  <c r="BR203" i="28"/>
  <c r="BR210" i="28"/>
  <c r="BR211" i="28"/>
  <c r="BR212" i="28"/>
  <c r="BR213" i="28"/>
  <c r="BR196" i="28"/>
  <c r="BR228" i="28"/>
  <c r="BR232" i="28"/>
  <c r="BR247" i="28"/>
  <c r="BR248" i="28"/>
  <c r="BR249" i="28" s="1"/>
  <c r="BR255" i="28"/>
  <c r="BS8" i="28"/>
  <c r="BS9" i="28"/>
  <c r="BS12" i="28"/>
  <c r="BS10" i="28"/>
  <c r="BS150" i="28"/>
  <c r="BS151" i="28"/>
  <c r="BS152" i="28"/>
  <c r="BS153" i="28"/>
  <c r="BS154" i="28"/>
  <c r="BS156" i="28"/>
  <c r="BS157" i="28"/>
  <c r="BS158" i="28"/>
  <c r="BS159" i="28"/>
  <c r="BS160" i="28"/>
  <c r="BS161" i="28"/>
  <c r="BS164" i="28"/>
  <c r="BS165" i="28"/>
  <c r="BS166" i="28"/>
  <c r="BS167" i="28"/>
  <c r="BS169" i="28"/>
  <c r="BS170" i="28"/>
  <c r="BS172" i="28"/>
  <c r="BS173" i="28"/>
  <c r="BS177" i="28"/>
  <c r="BS178" i="28"/>
  <c r="BS179" i="28"/>
  <c r="BS180" i="28"/>
  <c r="BS181" i="28"/>
  <c r="BS182" i="28"/>
  <c r="BS183" i="28"/>
  <c r="BS184" i="28"/>
  <c r="BS198" i="28"/>
  <c r="BS203" i="28"/>
  <c r="BS210" i="28"/>
  <c r="BS211" i="28"/>
  <c r="BS212" i="28"/>
  <c r="BS213" i="28"/>
  <c r="BS196" i="28"/>
  <c r="BS197" i="28" s="1"/>
  <c r="BS228" i="28"/>
  <c r="BS232" i="28"/>
  <c r="BS247" i="28"/>
  <c r="BS248" i="28"/>
  <c r="BS249" i="28" s="1"/>
  <c r="BS255" i="28"/>
  <c r="BT8" i="28"/>
  <c r="BT9" i="28"/>
  <c r="BT12" i="28"/>
  <c r="BT10" i="28"/>
  <c r="BT150" i="28"/>
  <c r="BT153" i="28"/>
  <c r="BT154" i="28"/>
  <c r="BT156" i="28"/>
  <c r="BT158" i="28"/>
  <c r="BT159" i="28"/>
  <c r="BT160" i="28"/>
  <c r="BT161" i="28"/>
  <c r="BT164" i="28"/>
  <c r="BT166" i="28"/>
  <c r="BT167" i="28"/>
  <c r="BT168" i="28"/>
  <c r="BT169" i="28"/>
  <c r="BT170" i="28"/>
  <c r="BT172" i="28"/>
  <c r="BT173" i="28"/>
  <c r="BT177" i="28"/>
  <c r="BT178" i="28"/>
  <c r="BT179" i="28"/>
  <c r="CD179" i="28" s="1"/>
  <c r="BT180" i="28"/>
  <c r="BT181" i="28"/>
  <c r="BT182" i="28"/>
  <c r="BT183" i="28"/>
  <c r="BT184" i="28"/>
  <c r="BT198" i="28"/>
  <c r="BT203" i="28"/>
  <c r="BT210" i="28"/>
  <c r="BT211" i="28"/>
  <c r="BT212" i="28"/>
  <c r="BT213" i="28"/>
  <c r="BT196" i="28"/>
  <c r="BT197" i="28" s="1"/>
  <c r="BT232" i="28"/>
  <c r="BT247" i="28"/>
  <c r="BT248" i="28"/>
  <c r="BT255" i="28"/>
  <c r="BU8" i="28"/>
  <c r="BU9" i="28"/>
  <c r="BU12" i="28"/>
  <c r="BU10" i="28"/>
  <c r="BU150" i="28"/>
  <c r="BU151" i="28"/>
  <c r="BU152" i="28"/>
  <c r="BU154" i="28"/>
  <c r="BU156" i="28"/>
  <c r="BU157" i="28"/>
  <c r="BU158" i="28"/>
  <c r="BU159" i="28"/>
  <c r="BU160" i="28"/>
  <c r="BU161" i="28"/>
  <c r="BU164" i="28"/>
  <c r="BU165" i="28"/>
  <c r="BU166" i="28"/>
  <c r="BU167" i="28"/>
  <c r="BU170" i="28"/>
  <c r="BU172" i="28"/>
  <c r="BU173" i="28"/>
  <c r="BU177" i="28"/>
  <c r="BU178" i="28"/>
  <c r="BU179" i="28"/>
  <c r="BU180" i="28"/>
  <c r="BU181" i="28"/>
  <c r="BU182" i="28"/>
  <c r="BU183" i="28"/>
  <c r="BU184" i="28"/>
  <c r="BU203" i="28"/>
  <c r="BU210" i="28"/>
  <c r="BU211" i="28"/>
  <c r="BU212" i="28"/>
  <c r="BU213" i="28"/>
  <c r="BU196" i="28"/>
  <c r="BU197" i="28" s="1"/>
  <c r="BU232" i="28"/>
  <c r="BU247" i="28"/>
  <c r="BU255" i="28"/>
  <c r="BV8" i="28"/>
  <c r="BV12" i="28"/>
  <c r="BV10" i="28"/>
  <c r="BV150" i="28"/>
  <c r="BV154" i="28"/>
  <c r="BV156" i="28"/>
  <c r="BV157" i="28"/>
  <c r="BV158" i="28"/>
  <c r="BV159" i="28"/>
  <c r="BV160" i="28"/>
  <c r="BV161" i="28"/>
  <c r="BV164" i="28"/>
  <c r="BV165" i="28"/>
  <c r="BV166" i="28"/>
  <c r="BV167" i="28"/>
  <c r="BV168" i="28"/>
  <c r="BV170" i="28"/>
  <c r="BV172" i="28"/>
  <c r="BV173" i="28"/>
  <c r="BV177" i="28"/>
  <c r="BV178" i="28"/>
  <c r="BV179" i="28"/>
  <c r="BV180" i="28"/>
  <c r="BV181" i="28"/>
  <c r="BV182" i="28"/>
  <c r="BV183" i="28"/>
  <c r="BV184" i="28"/>
  <c r="BV198" i="28"/>
  <c r="BV203" i="28"/>
  <c r="BV210" i="28"/>
  <c r="BV211" i="28"/>
  <c r="BV212" i="28"/>
  <c r="BV213" i="28"/>
  <c r="BV196" i="28"/>
  <c r="BV197" i="28" s="1"/>
  <c r="BV232" i="28"/>
  <c r="BV247" i="28"/>
  <c r="BV255" i="28"/>
  <c r="BW9" i="28"/>
  <c r="BW12" i="28"/>
  <c r="BW10" i="28"/>
  <c r="BW150" i="28"/>
  <c r="BW151" i="28"/>
  <c r="BW152" i="28"/>
  <c r="BW154" i="28"/>
  <c r="BW156" i="28"/>
  <c r="BW157" i="28"/>
  <c r="BW158" i="28"/>
  <c r="BW159" i="28"/>
  <c r="BW164" i="28"/>
  <c r="BW165" i="28"/>
  <c r="BW166" i="28"/>
  <c r="BW167" i="28"/>
  <c r="BW168" i="28"/>
  <c r="BW170" i="28"/>
  <c r="BW172" i="28"/>
  <c r="BW173" i="28"/>
  <c r="BW177" i="28"/>
  <c r="BW178" i="28"/>
  <c r="BW179" i="28"/>
  <c r="BW180" i="28"/>
  <c r="BW181" i="28"/>
  <c r="BW182" i="28"/>
  <c r="BW183" i="28"/>
  <c r="BW184" i="28"/>
  <c r="BW203" i="28"/>
  <c r="BW210" i="28"/>
  <c r="BW211" i="28"/>
  <c r="BW212" i="28"/>
  <c r="BW213" i="28"/>
  <c r="BW196" i="28"/>
  <c r="BW197" i="28" s="1"/>
  <c r="BW232" i="28"/>
  <c r="BW247" i="28"/>
  <c r="BW255" i="28"/>
  <c r="BX8" i="28"/>
  <c r="BX12" i="28"/>
  <c r="BX10" i="28"/>
  <c r="BX151" i="28"/>
  <c r="BX152" i="28"/>
  <c r="BX154" i="28"/>
  <c r="BX156" i="28"/>
  <c r="BX157" i="28"/>
  <c r="BX158" i="28"/>
  <c r="BX159" i="28"/>
  <c r="BX160" i="28"/>
  <c r="BX164" i="28"/>
  <c r="BX165" i="28"/>
  <c r="BX166" i="28"/>
  <c r="BX170" i="28"/>
  <c r="BX172" i="28"/>
  <c r="BX173" i="28"/>
  <c r="BX177" i="28"/>
  <c r="BX178" i="28"/>
  <c r="BX179" i="28"/>
  <c r="BX180" i="28"/>
  <c r="BX181" i="28"/>
  <c r="BX182" i="28"/>
  <c r="BX183" i="28"/>
  <c r="BX184" i="28"/>
  <c r="BX203" i="28"/>
  <c r="BX210" i="28"/>
  <c r="BX211" i="28"/>
  <c r="BX212" i="28"/>
  <c r="BX213" i="28"/>
  <c r="BX196" i="28"/>
  <c r="BX197" i="28" s="1"/>
  <c r="BX232" i="28"/>
  <c r="BX247" i="28"/>
  <c r="BX255" i="28"/>
  <c r="BY8" i="28"/>
  <c r="BY9" i="28"/>
  <c r="BY12" i="28"/>
  <c r="BY10" i="28"/>
  <c r="BY154" i="28"/>
  <c r="BY156" i="28"/>
  <c r="BY158" i="28"/>
  <c r="BY159" i="28"/>
  <c r="BY160" i="28"/>
  <c r="BY164" i="28"/>
  <c r="BY166" i="28"/>
  <c r="BY172" i="28"/>
  <c r="BY173" i="28"/>
  <c r="BY177" i="28"/>
  <c r="BY178" i="28"/>
  <c r="BY179" i="28"/>
  <c r="BY180" i="28"/>
  <c r="BY181" i="28"/>
  <c r="BY182" i="28"/>
  <c r="BY183" i="28"/>
  <c r="BY184" i="28"/>
  <c r="BY198" i="28"/>
  <c r="BY203" i="28"/>
  <c r="BY210" i="28"/>
  <c r="BY211" i="28"/>
  <c r="BY212" i="28"/>
  <c r="BY213" i="28"/>
  <c r="BY196" i="28"/>
  <c r="BY197" i="28"/>
  <c r="BY232" i="28"/>
  <c r="BZ232" i="28" s="1"/>
  <c r="BY247" i="28"/>
  <c r="BZ247" i="28" s="1"/>
  <c r="BY255" i="28"/>
  <c r="BZ8" i="28"/>
  <c r="CA9" i="28" s="1"/>
  <c r="BZ12" i="28"/>
  <c r="BZ10" i="28"/>
  <c r="BZ155" i="28"/>
  <c r="BZ157" i="28"/>
  <c r="BZ158" i="28"/>
  <c r="BZ159" i="28"/>
  <c r="BZ163" i="28"/>
  <c r="BZ165" i="28"/>
  <c r="BZ166" i="28"/>
  <c r="BZ172" i="28"/>
  <c r="BZ173" i="28"/>
  <c r="BZ177" i="28"/>
  <c r="BZ178" i="28"/>
  <c r="BZ179" i="28"/>
  <c r="BZ180" i="28"/>
  <c r="BZ181" i="28"/>
  <c r="BZ182" i="28"/>
  <c r="BZ183" i="28"/>
  <c r="BZ184" i="28"/>
  <c r="BZ198" i="28"/>
  <c r="BZ203" i="28"/>
  <c r="BZ210" i="28"/>
  <c r="BZ211" i="28"/>
  <c r="BZ212" i="28"/>
  <c r="BZ213" i="28"/>
  <c r="BZ196" i="28"/>
  <c r="BZ197" i="28"/>
  <c r="BZ255" i="28"/>
  <c r="CA12" i="28"/>
  <c r="CA10" i="28"/>
  <c r="CA154" i="28"/>
  <c r="CA155" i="28"/>
  <c r="CA157" i="28"/>
  <c r="CA158" i="28"/>
  <c r="CA163" i="28"/>
  <c r="CA165" i="28"/>
  <c r="CA166" i="28"/>
  <c r="CA172" i="28"/>
  <c r="CA173" i="28"/>
  <c r="CA177" i="28"/>
  <c r="CA178" i="28"/>
  <c r="CA179" i="28"/>
  <c r="CA180" i="28"/>
  <c r="CA181" i="28"/>
  <c r="CA182" i="28"/>
  <c r="CA183" i="28"/>
  <c r="CA184" i="28"/>
  <c r="CD184" i="28" s="1"/>
  <c r="CA203" i="28"/>
  <c r="CA210" i="28"/>
  <c r="CA211" i="28"/>
  <c r="CA212" i="28"/>
  <c r="CA213" i="28"/>
  <c r="CA196" i="28"/>
  <c r="CA197" i="28"/>
  <c r="CA232" i="28"/>
  <c r="CB232" i="28" s="1"/>
  <c r="CC232" i="28" s="1"/>
  <c r="CD232" i="28" s="1"/>
  <c r="CA247" i="28"/>
  <c r="CA255" i="28"/>
  <c r="CB8" i="28"/>
  <c r="CB12" i="28"/>
  <c r="CB10" i="28"/>
  <c r="CB154" i="28"/>
  <c r="CB155" i="28"/>
  <c r="CB157" i="28"/>
  <c r="CB158" i="28"/>
  <c r="CB163" i="28"/>
  <c r="CB165" i="28"/>
  <c r="CB166" i="28"/>
  <c r="CB172" i="28"/>
  <c r="CB173" i="28"/>
  <c r="CB177" i="28"/>
  <c r="CB178" i="28"/>
  <c r="CB179" i="28"/>
  <c r="CB180" i="28"/>
  <c r="CD180" i="28" s="1"/>
  <c r="CB181" i="28"/>
  <c r="CB182" i="28"/>
  <c r="CD182" i="28" s="1"/>
  <c r="CB183" i="28"/>
  <c r="CB184" i="28"/>
  <c r="CB198" i="28"/>
  <c r="CB203" i="28"/>
  <c r="CB210" i="28"/>
  <c r="CB211" i="28"/>
  <c r="CB212" i="28"/>
  <c r="CB213" i="28"/>
  <c r="CB196" i="28"/>
  <c r="CB197" i="28" s="1"/>
  <c r="CB247" i="28"/>
  <c r="CB255" i="28"/>
  <c r="CC8" i="28"/>
  <c r="CC9" i="28"/>
  <c r="CC18" i="28" s="1"/>
  <c r="CC12" i="28"/>
  <c r="CC10" i="28"/>
  <c r="CC154" i="28"/>
  <c r="CC155" i="28"/>
  <c r="CC158" i="28"/>
  <c r="CC163" i="28"/>
  <c r="CC166" i="28"/>
  <c r="CC168" i="28"/>
  <c r="CC172" i="28"/>
  <c r="CC173" i="28"/>
  <c r="CC177" i="28"/>
  <c r="CC178" i="28"/>
  <c r="CC179" i="28"/>
  <c r="CC180" i="28"/>
  <c r="CC181" i="28"/>
  <c r="CC182" i="28"/>
  <c r="CC183" i="28"/>
  <c r="CC184" i="28"/>
  <c r="CC198" i="28"/>
  <c r="CC203" i="28"/>
  <c r="CC210" i="28"/>
  <c r="CC211" i="28"/>
  <c r="CD211" i="28" s="1"/>
  <c r="CC212" i="28"/>
  <c r="CC213" i="28"/>
  <c r="CC196" i="28"/>
  <c r="CC197" i="28"/>
  <c r="CC247" i="28"/>
  <c r="CC255" i="28"/>
  <c r="CD254" i="28"/>
  <c r="BN254" i="28"/>
  <c r="AX254" i="28"/>
  <c r="AH254" i="28"/>
  <c r="R254" i="28"/>
  <c r="CD253" i="28"/>
  <c r="BN253" i="28"/>
  <c r="AX253" i="28"/>
  <c r="AH253" i="28"/>
  <c r="R253" i="28"/>
  <c r="CD252" i="28"/>
  <c r="BN252" i="28"/>
  <c r="AX252" i="28"/>
  <c r="AH252" i="28"/>
  <c r="R252" i="28"/>
  <c r="CD251" i="28"/>
  <c r="BN251" i="28"/>
  <c r="AX251" i="28"/>
  <c r="AH251" i="28"/>
  <c r="BR235" i="28"/>
  <c r="BS235" i="28"/>
  <c r="BT235" i="28" s="1"/>
  <c r="BU235" i="28"/>
  <c r="BB235" i="28"/>
  <c r="BC235" i="28"/>
  <c r="BD235" i="28" s="1"/>
  <c r="BE235" i="28"/>
  <c r="AL235" i="28"/>
  <c r="AM235" i="28"/>
  <c r="AN235" i="28" s="1"/>
  <c r="AO235" i="28"/>
  <c r="AP235" i="28" s="1"/>
  <c r="AQ235" i="28"/>
  <c r="AR235" i="28"/>
  <c r="V235" i="28"/>
  <c r="CD215" i="28"/>
  <c r="CD213" i="28"/>
  <c r="AX213" i="28"/>
  <c r="BN212" i="28"/>
  <c r="AX212" i="28"/>
  <c r="AH212" i="28"/>
  <c r="R212" i="28"/>
  <c r="AX211" i="28"/>
  <c r="BN210" i="28"/>
  <c r="AX210" i="28"/>
  <c r="AX209" i="28"/>
  <c r="AH209" i="28"/>
  <c r="AH208" i="28"/>
  <c r="AH205" i="28"/>
  <c r="CD203" i="28"/>
  <c r="AX203" i="28"/>
  <c r="R203" i="28"/>
  <c r="AH198" i="28"/>
  <c r="R198" i="28"/>
  <c r="CD195" i="28"/>
  <c r="BN195" i="28"/>
  <c r="AX195" i="28"/>
  <c r="AH195" i="28"/>
  <c r="R195" i="28"/>
  <c r="CD194" i="28"/>
  <c r="BN194" i="28"/>
  <c r="AX194" i="28"/>
  <c r="AH194" i="28"/>
  <c r="R194" i="28"/>
  <c r="CD193" i="28"/>
  <c r="BN193" i="28"/>
  <c r="AX193" i="28"/>
  <c r="AH193" i="28"/>
  <c r="R193" i="28"/>
  <c r="CD192" i="28"/>
  <c r="BN192" i="28"/>
  <c r="AX192" i="28"/>
  <c r="AH192" i="28"/>
  <c r="R192" i="28"/>
  <c r="R189" i="28"/>
  <c r="AH187" i="28"/>
  <c r="B185" i="28"/>
  <c r="B184" i="28"/>
  <c r="AX183" i="28"/>
  <c r="R183" i="28"/>
  <c r="B183" i="28"/>
  <c r="AH182" i="28"/>
  <c r="B182" i="28"/>
  <c r="CD181" i="28"/>
  <c r="AX181" i="28"/>
  <c r="AH181" i="28"/>
  <c r="B181" i="28"/>
  <c r="B180" i="28"/>
  <c r="BN179" i="28"/>
  <c r="R179" i="28"/>
  <c r="B179" i="28"/>
  <c r="BN178" i="28"/>
  <c r="AX178" i="28"/>
  <c r="AH178" i="28"/>
  <c r="B178" i="28"/>
  <c r="CD176" i="28"/>
  <c r="BN176" i="28"/>
  <c r="AH176" i="28"/>
  <c r="R175" i="28"/>
  <c r="BN174" i="28"/>
  <c r="AH174" i="28"/>
  <c r="R172" i="28"/>
  <c r="R171" i="28"/>
  <c r="R157" i="28"/>
  <c r="R153" i="28"/>
  <c r="AH145" i="28"/>
  <c r="AX144" i="28"/>
  <c r="AH144" i="28"/>
  <c r="AH143" i="28"/>
  <c r="BN142" i="28"/>
  <c r="AX142" i="28"/>
  <c r="R142" i="28"/>
  <c r="AX141" i="28"/>
  <c r="BN140" i="28"/>
  <c r="AH140" i="28"/>
  <c r="CD139" i="28"/>
  <c r="BN139" i="28"/>
  <c r="AH139" i="28"/>
  <c r="I136" i="28"/>
  <c r="BS127" i="28"/>
  <c r="BR127" i="28"/>
  <c r="AG127" i="28"/>
  <c r="AH127" i="28"/>
  <c r="AF127" i="28"/>
  <c r="AE127" i="28"/>
  <c r="AD127" i="28"/>
  <c r="AC127" i="28"/>
  <c r="AB127" i="28"/>
  <c r="AA127" i="28"/>
  <c r="Z127" i="28"/>
  <c r="Y127" i="28"/>
  <c r="X127" i="28"/>
  <c r="W127" i="28"/>
  <c r="V127" i="28"/>
  <c r="Q127" i="28"/>
  <c r="R127" i="28" s="1"/>
  <c r="P127" i="28"/>
  <c r="O127" i="28"/>
  <c r="N127" i="28"/>
  <c r="M127" i="28"/>
  <c r="L127" i="28"/>
  <c r="K127" i="28"/>
  <c r="J127" i="28"/>
  <c r="I127" i="28"/>
  <c r="H127" i="28"/>
  <c r="G127" i="28"/>
  <c r="F127" i="28"/>
  <c r="AH126" i="28"/>
  <c r="R126" i="28"/>
  <c r="CD125" i="28"/>
  <c r="BN125" i="28"/>
  <c r="AX125" i="28"/>
  <c r="AH125" i="28"/>
  <c r="R125" i="28"/>
  <c r="CD124" i="28"/>
  <c r="BN124" i="28"/>
  <c r="AX124" i="28"/>
  <c r="AH124" i="28"/>
  <c r="R124" i="28"/>
  <c r="CD123" i="28"/>
  <c r="BN123" i="28"/>
  <c r="AX123" i="28"/>
  <c r="AH123" i="28"/>
  <c r="R123" i="28"/>
  <c r="CD122" i="28"/>
  <c r="BN122" i="28"/>
  <c r="AX122" i="28"/>
  <c r="AH122" i="28"/>
  <c r="R122" i="28"/>
  <c r="CD121" i="28"/>
  <c r="BN121" i="28"/>
  <c r="AX121" i="28"/>
  <c r="AH121" i="28"/>
  <c r="R121" i="28"/>
  <c r="CD120" i="28"/>
  <c r="BN120" i="28"/>
  <c r="AX120" i="28"/>
  <c r="AH120" i="28"/>
  <c r="R120" i="28"/>
  <c r="CD119" i="28"/>
  <c r="BN119" i="28"/>
  <c r="AX119" i="28"/>
  <c r="AH119" i="28"/>
  <c r="R119" i="28"/>
  <c r="CD118" i="28"/>
  <c r="BN118" i="28"/>
  <c r="AX118" i="28"/>
  <c r="AH118" i="28"/>
  <c r="R118" i="28"/>
  <c r="CD117" i="28"/>
  <c r="BN117" i="28"/>
  <c r="AH117" i="28"/>
  <c r="R117" i="28"/>
  <c r="CD116" i="28"/>
  <c r="BN116" i="28"/>
  <c r="BR116" i="28" s="1"/>
  <c r="AH116" i="28"/>
  <c r="R116" i="28"/>
  <c r="CD115" i="28"/>
  <c r="AH115" i="28"/>
  <c r="R115" i="28"/>
  <c r="CD114" i="28"/>
  <c r="BN114" i="28"/>
  <c r="AH114" i="28"/>
  <c r="R114" i="28"/>
  <c r="CD113" i="28"/>
  <c r="R113" i="28"/>
  <c r="CD112" i="28"/>
  <c r="AX112" i="28"/>
  <c r="R112" i="28"/>
  <c r="CD111" i="28"/>
  <c r="AH111" i="28"/>
  <c r="R111" i="28"/>
  <c r="BN110" i="28"/>
  <c r="AH110" i="28"/>
  <c r="R110" i="28"/>
  <c r="R109" i="28"/>
  <c r="R108" i="28"/>
  <c r="CD107" i="28"/>
  <c r="R107" i="28"/>
  <c r="R106" i="28"/>
  <c r="CD105" i="28"/>
  <c r="AX105" i="28"/>
  <c r="R105" i="28"/>
  <c r="CD104" i="28"/>
  <c r="R104" i="28"/>
  <c r="R103" i="28"/>
  <c r="CD102" i="28"/>
  <c r="AH102" i="28"/>
  <c r="R102" i="28"/>
  <c r="R101" i="28"/>
  <c r="BN100" i="28"/>
  <c r="AH100" i="28"/>
  <c r="R100" i="28"/>
  <c r="AH99" i="28"/>
  <c r="R99" i="28"/>
  <c r="BN98" i="28"/>
  <c r="R98" i="28"/>
  <c r="CD97" i="28"/>
  <c r="AX97" i="28"/>
  <c r="R97" i="28"/>
  <c r="CD96" i="28"/>
  <c r="BN96" i="28"/>
  <c r="AX96" i="28"/>
  <c r="AH96" i="28"/>
  <c r="R96" i="28"/>
  <c r="R95" i="28"/>
  <c r="R94" i="28"/>
  <c r="CD93" i="28"/>
  <c r="R93" i="28"/>
  <c r="AX92" i="28"/>
  <c r="AH92" i="28"/>
  <c r="R92" i="28"/>
  <c r="AH91" i="28"/>
  <c r="R91" i="28"/>
  <c r="AX90" i="28"/>
  <c r="AH90" i="28"/>
  <c r="R90" i="28"/>
  <c r="AH89" i="28"/>
  <c r="R89" i="28"/>
  <c r="AX88" i="28"/>
  <c r="BB88" i="28" s="1"/>
  <c r="AH88" i="28"/>
  <c r="R88" i="28"/>
  <c r="CD76" i="28"/>
  <c r="BN76" i="28"/>
  <c r="AX76" i="28"/>
  <c r="AH76" i="28"/>
  <c r="U75" i="28"/>
  <c r="U74" i="28"/>
  <c r="U73" i="28"/>
  <c r="U71" i="28"/>
  <c r="S64" i="28"/>
  <c r="S63" i="28"/>
  <c r="S62" i="28"/>
  <c r="S61" i="28"/>
  <c r="S60" i="28"/>
  <c r="S59" i="28"/>
  <c r="S58" i="28"/>
  <c r="S57" i="28"/>
  <c r="S56" i="28"/>
  <c r="S55" i="28"/>
  <c r="BN54" i="28"/>
  <c r="AH54" i="28"/>
  <c r="S53" i="28"/>
  <c r="S52" i="28"/>
  <c r="S51" i="28"/>
  <c r="S50" i="28"/>
  <c r="S49" i="28"/>
  <c r="S48" i="28"/>
  <c r="S47" i="28"/>
  <c r="S46" i="28"/>
  <c r="S45" i="28"/>
  <c r="S44" i="28"/>
  <c r="CD42" i="28"/>
  <c r="BN42" i="28"/>
  <c r="AX42" i="28"/>
  <c r="AH42" i="28"/>
  <c r="R32" i="28"/>
  <c r="R31" i="28"/>
  <c r="R29" i="28"/>
  <c r="M21" i="28"/>
  <c r="N21" i="28"/>
  <c r="O9" i="28" s="1"/>
  <c r="O21" i="28"/>
  <c r="O27" i="28" s="1"/>
  <c r="P21" i="28"/>
  <c r="Q21" i="28"/>
  <c r="R21" i="28" s="1"/>
  <c r="N27" i="28"/>
  <c r="M27" i="28"/>
  <c r="L21" i="28"/>
  <c r="L27" i="28" s="1"/>
  <c r="K21" i="28"/>
  <c r="K27" i="28" s="1"/>
  <c r="J21" i="28"/>
  <c r="J27" i="28" s="1"/>
  <c r="I21" i="28"/>
  <c r="I27" i="28"/>
  <c r="H21" i="28"/>
  <c r="H27" i="28"/>
  <c r="G27" i="28"/>
  <c r="F27" i="28"/>
  <c r="Q24" i="28"/>
  <c r="P24" i="28"/>
  <c r="O24" i="28"/>
  <c r="N24" i="28"/>
  <c r="M24" i="28"/>
  <c r="L24" i="28"/>
  <c r="K24" i="28"/>
  <c r="J24" i="28"/>
  <c r="I24" i="28"/>
  <c r="H24" i="28"/>
  <c r="G24" i="28"/>
  <c r="F24" i="28"/>
  <c r="BR14" i="28"/>
  <c r="BS14" i="28"/>
  <c r="BT14" i="28"/>
  <c r="BU14" i="28"/>
  <c r="BV14" i="28"/>
  <c r="BW14" i="28"/>
  <c r="BX14" i="28"/>
  <c r="BY14" i="28"/>
  <c r="BZ14" i="28"/>
  <c r="CA14" i="28"/>
  <c r="CB14" i="28"/>
  <c r="CC14" i="28"/>
  <c r="BB14" i="28"/>
  <c r="BC14" i="28"/>
  <c r="BD14" i="28"/>
  <c r="BE14" i="28"/>
  <c r="BF14" i="28"/>
  <c r="BG14" i="28"/>
  <c r="BH14" i="28"/>
  <c r="BI14" i="28"/>
  <c r="BJ14" i="28"/>
  <c r="BK14" i="28"/>
  <c r="BL14" i="28"/>
  <c r="BM14" i="28"/>
  <c r="W18" i="28"/>
  <c r="Y18" i="28"/>
  <c r="Z18" i="28"/>
  <c r="AA18" i="28"/>
  <c r="AB18" i="28"/>
  <c r="AD18" i="28"/>
  <c r="AE18" i="28"/>
  <c r="AL14" i="28"/>
  <c r="AM14" i="28"/>
  <c r="AN14" i="28"/>
  <c r="AO14" i="28"/>
  <c r="AP14" i="28"/>
  <c r="AQ14" i="28"/>
  <c r="AR14" i="28"/>
  <c r="AS14" i="28"/>
  <c r="AT14" i="28"/>
  <c r="AU14" i="28"/>
  <c r="AV14" i="28"/>
  <c r="AW14" i="28"/>
  <c r="V14" i="28"/>
  <c r="V15" i="28" s="1"/>
  <c r="V22" i="28" s="1"/>
  <c r="W14" i="28"/>
  <c r="X14" i="28"/>
  <c r="Y14" i="28"/>
  <c r="Z14" i="28"/>
  <c r="AA14" i="28"/>
  <c r="AB14" i="28"/>
  <c r="AC14" i="28"/>
  <c r="AD14" i="28"/>
  <c r="AE14" i="28"/>
  <c r="AF14" i="28"/>
  <c r="AG14" i="28"/>
  <c r="M22" i="28"/>
  <c r="N22" i="28"/>
  <c r="N23" i="28" s="1"/>
  <c r="O22" i="28"/>
  <c r="O23" i="28" s="1"/>
  <c r="P22" i="28"/>
  <c r="Q22" i="28"/>
  <c r="L23" i="28"/>
  <c r="K23" i="28"/>
  <c r="J23" i="28"/>
  <c r="I23" i="28"/>
  <c r="H23" i="28"/>
  <c r="G23" i="28"/>
  <c r="F23" i="28"/>
  <c r="L22" i="28"/>
  <c r="M13" i="28" s="1"/>
  <c r="K22" i="28"/>
  <c r="L13" i="28" s="1"/>
  <c r="J22" i="28"/>
  <c r="I22" i="28"/>
  <c r="H22" i="28"/>
  <c r="I13" i="28" s="1"/>
  <c r="G22" i="28"/>
  <c r="F22" i="28"/>
  <c r="R20" i="28"/>
  <c r="Q14" i="28"/>
  <c r="P14" i="28"/>
  <c r="O14" i="28"/>
  <c r="N14" i="28"/>
  <c r="M14" i="28"/>
  <c r="L14" i="28"/>
  <c r="K14" i="28"/>
  <c r="J14" i="28"/>
  <c r="I14" i="28"/>
  <c r="H14" i="28"/>
  <c r="G14" i="28"/>
  <c r="F14" i="28"/>
  <c r="F13" i="28"/>
  <c r="G13" i="28"/>
  <c r="H13" i="28"/>
  <c r="J13" i="28"/>
  <c r="K13" i="28"/>
  <c r="M12" i="28"/>
  <c r="N12" i="28"/>
  <c r="N13" i="28" s="1"/>
  <c r="O12" i="28"/>
  <c r="O13" i="28"/>
  <c r="P12" i="28"/>
  <c r="P13" i="28" s="1"/>
  <c r="Q12" i="28"/>
  <c r="Q13" i="28"/>
  <c r="V10" i="28"/>
  <c r="V11" i="28" s="1"/>
  <c r="F11" i="28"/>
  <c r="G11" i="28"/>
  <c r="H11" i="28"/>
  <c r="I11" i="28"/>
  <c r="J11" i="28"/>
  <c r="K11" i="28"/>
  <c r="L11" i="28"/>
  <c r="M10" i="28"/>
  <c r="M11" i="28" s="1"/>
  <c r="N10" i="28"/>
  <c r="N11" i="28" s="1"/>
  <c r="O10" i="28"/>
  <c r="O11" i="28"/>
  <c r="P10" i="28"/>
  <c r="P11" i="28" s="1"/>
  <c r="Q10" i="28"/>
  <c r="Q11" i="28" s="1"/>
  <c r="F9" i="28"/>
  <c r="G9" i="28"/>
  <c r="H9" i="28"/>
  <c r="I9" i="28"/>
  <c r="J9" i="28"/>
  <c r="K9" i="28"/>
  <c r="L9" i="28"/>
  <c r="M9" i="28"/>
  <c r="N9" i="28"/>
  <c r="P9" i="28"/>
  <c r="Q9" i="28"/>
  <c r="R9" i="28"/>
  <c r="F8" i="28"/>
  <c r="G8" i="28"/>
  <c r="H8" i="28"/>
  <c r="R8" i="28" s="1"/>
  <c r="I8" i="28"/>
  <c r="J8" i="28"/>
  <c r="K8" i="28"/>
  <c r="L8" i="28"/>
  <c r="M8" i="28"/>
  <c r="N8" i="28"/>
  <c r="O8" i="28"/>
  <c r="P8" i="28"/>
  <c r="BN7" i="28"/>
  <c r="V7" i="28"/>
  <c r="W7" i="28"/>
  <c r="X7" i="28"/>
  <c r="Y7" i="28"/>
  <c r="Z7" i="28"/>
  <c r="AA7" i="28"/>
  <c r="R7" i="28"/>
  <c r="J28" i="21"/>
  <c r="AL7" i="28"/>
  <c r="AL198" i="28" s="1"/>
  <c r="AX140" i="28"/>
  <c r="F12" i="12" l="1"/>
  <c r="AS90" i="12"/>
  <c r="R44" i="12"/>
  <c r="AO114" i="12"/>
  <c r="G12" i="12"/>
  <c r="AH88" i="12"/>
  <c r="V7" i="12"/>
  <c r="V9" i="12" s="1"/>
  <c r="V10" i="12" s="1"/>
  <c r="V13" i="12" s="1"/>
  <c r="V17" i="12" s="1"/>
  <c r="AH91" i="12"/>
  <c r="AD93" i="12"/>
  <c r="AG93" i="12"/>
  <c r="AB7" i="12"/>
  <c r="AB9" i="12" s="1"/>
  <c r="AB10" i="12" s="1"/>
  <c r="R41" i="12"/>
  <c r="AA7" i="12"/>
  <c r="AA9" i="12" s="1"/>
  <c r="AA10" i="12" s="1"/>
  <c r="Y7" i="12"/>
  <c r="Y9" i="12" s="1"/>
  <c r="Y10" i="12" s="1"/>
  <c r="AC7" i="12"/>
  <c r="AC9" i="12" s="1"/>
  <c r="AC10" i="12" s="1"/>
  <c r="F79" i="12"/>
  <c r="V93" i="12"/>
  <c r="AD7" i="12"/>
  <c r="AD9" i="12" s="1"/>
  <c r="AN88" i="12"/>
  <c r="AS88" i="12"/>
  <c r="AP88" i="12"/>
  <c r="AZ88" i="12"/>
  <c r="BE88" i="12" s="1"/>
  <c r="AV88" i="12"/>
  <c r="AH89" i="12"/>
  <c r="AT87" i="12"/>
  <c r="AE93" i="12"/>
  <c r="AQ88" i="12"/>
  <c r="AN90" i="12"/>
  <c r="X7" i="12"/>
  <c r="X9" i="12" s="1"/>
  <c r="X10" i="12" s="1"/>
  <c r="AG7" i="12"/>
  <c r="AG9" i="12" s="1"/>
  <c r="AG10" i="12" s="1"/>
  <c r="AM88" i="12"/>
  <c r="AZ86" i="12"/>
  <c r="BD86" i="12" s="1"/>
  <c r="AP86" i="12"/>
  <c r="AX86" i="12" s="1"/>
  <c r="AF93" i="12"/>
  <c r="AU88" i="12"/>
  <c r="AC93" i="12"/>
  <c r="AF7" i="12"/>
  <c r="AF9" i="12" s="1"/>
  <c r="AF10" i="12" s="1"/>
  <c r="W93" i="12"/>
  <c r="AO88" i="12"/>
  <c r="AW88" i="12"/>
  <c r="AT88" i="12"/>
  <c r="Z7" i="12"/>
  <c r="Z9" i="12" s="1"/>
  <c r="Z10" i="12" s="1"/>
  <c r="Z13" i="12" s="1"/>
  <c r="Z23" i="12" s="1"/>
  <c r="Z39" i="12" s="1"/>
  <c r="AR70" i="12"/>
  <c r="AQ114" i="12"/>
  <c r="AQ116" i="12"/>
  <c r="AZ89" i="12"/>
  <c r="BD89" i="12" s="1"/>
  <c r="AO89" i="12"/>
  <c r="AM87" i="12"/>
  <c r="AZ87" i="12"/>
  <c r="BH87" i="12" s="1"/>
  <c r="AU87" i="12"/>
  <c r="AW89" i="12"/>
  <c r="AW87" i="12"/>
  <c r="AU89" i="12"/>
  <c r="AN89" i="12"/>
  <c r="AA93" i="12"/>
  <c r="AO87" i="12"/>
  <c r="AP87" i="12"/>
  <c r="AH86" i="12"/>
  <c r="AP114" i="12"/>
  <c r="AL90" i="12"/>
  <c r="AN87" i="12"/>
  <c r="AN116" i="12"/>
  <c r="AQ89" i="12"/>
  <c r="AV90" i="12"/>
  <c r="Z93" i="12"/>
  <c r="AH87" i="12"/>
  <c r="Y93" i="12"/>
  <c r="AV87" i="12"/>
  <c r="AL87" i="12"/>
  <c r="AP90" i="12"/>
  <c r="AT89" i="12"/>
  <c r="W7" i="12"/>
  <c r="W9" i="12" s="1"/>
  <c r="W10" i="12" s="1"/>
  <c r="AO116" i="12"/>
  <c r="AM116" i="12"/>
  <c r="AR87" i="12"/>
  <c r="AP89" i="12"/>
  <c r="AR89" i="12"/>
  <c r="AM89" i="12"/>
  <c r="AN73" i="12"/>
  <c r="AN74" i="12"/>
  <c r="AO58" i="12"/>
  <c r="AH90" i="12"/>
  <c r="AE7" i="12"/>
  <c r="AE9" i="12" s="1"/>
  <c r="AE10" i="12" s="1"/>
  <c r="AN114" i="12"/>
  <c r="AM90" i="12"/>
  <c r="AO90" i="12"/>
  <c r="AV89" i="12"/>
  <c r="AL89" i="12"/>
  <c r="X93" i="12"/>
  <c r="AM73" i="12"/>
  <c r="AT90" i="12"/>
  <c r="AZ90" i="12"/>
  <c r="BG90" i="12" s="1"/>
  <c r="AM114" i="12"/>
  <c r="AU90" i="12"/>
  <c r="AQ87" i="12"/>
  <c r="AS89" i="12"/>
  <c r="AW90" i="12"/>
  <c r="AN102" i="12"/>
  <c r="AR116" i="12"/>
  <c r="AD10" i="12"/>
  <c r="AD13" i="12" s="1"/>
  <c r="AD23" i="12" s="1"/>
  <c r="AD39" i="12" s="1"/>
  <c r="H10" i="12"/>
  <c r="H13" i="12" s="1"/>
  <c r="H17" i="12" s="1"/>
  <c r="H27" i="12" s="1"/>
  <c r="F34" i="12"/>
  <c r="BN101" i="12"/>
  <c r="BN105" i="12"/>
  <c r="BN111" i="12"/>
  <c r="BN96" i="12"/>
  <c r="BN97" i="12"/>
  <c r="BN95" i="12"/>
  <c r="BN108" i="12"/>
  <c r="BN104" i="12"/>
  <c r="BN109" i="12"/>
  <c r="BN107" i="12"/>
  <c r="BN110" i="12"/>
  <c r="BN113" i="12"/>
  <c r="BN103" i="12"/>
  <c r="BN112" i="12"/>
  <c r="BN100" i="12"/>
  <c r="BN98" i="12"/>
  <c r="BN106" i="12"/>
  <c r="BD88" i="12"/>
  <c r="BI88" i="12"/>
  <c r="BJ88" i="12"/>
  <c r="BG91" i="12"/>
  <c r="BF91" i="12"/>
  <c r="BM91" i="12"/>
  <c r="BE91" i="12"/>
  <c r="BD91" i="12"/>
  <c r="BL91" i="12"/>
  <c r="BK91" i="12"/>
  <c r="BC91" i="12"/>
  <c r="BJ91" i="12"/>
  <c r="BI91" i="12"/>
  <c r="BH91" i="12"/>
  <c r="BF90" i="12"/>
  <c r="BH90" i="12"/>
  <c r="BE90" i="12"/>
  <c r="BI90" i="12"/>
  <c r="BN115" i="12"/>
  <c r="BN99" i="12"/>
  <c r="BI89" i="12"/>
  <c r="BB89" i="12"/>
  <c r="BM89" i="12"/>
  <c r="BC87" i="12"/>
  <c r="BD172" i="12"/>
  <c r="BE156" i="12"/>
  <c r="BE172" i="12" s="1"/>
  <c r="BI163" i="12"/>
  <c r="BF175" i="12"/>
  <c r="BE177" i="12"/>
  <c r="AL119" i="12"/>
  <c r="AL121" i="12" s="1"/>
  <c r="AQ91" i="12"/>
  <c r="AV91" i="12"/>
  <c r="AW91" i="12"/>
  <c r="AP91" i="12"/>
  <c r="AR91" i="12"/>
  <c r="AM91" i="12"/>
  <c r="AL91" i="12"/>
  <c r="AS91" i="12"/>
  <c r="AT91" i="12"/>
  <c r="AU91" i="12"/>
  <c r="AN91" i="12"/>
  <c r="AO91" i="12"/>
  <c r="AX100" i="12"/>
  <c r="AX108" i="12"/>
  <c r="AX112" i="12"/>
  <c r="AX99" i="12"/>
  <c r="AX105" i="12"/>
  <c r="AX104" i="12"/>
  <c r="AX113" i="12"/>
  <c r="AL144" i="12"/>
  <c r="AX106" i="12"/>
  <c r="AX115" i="12"/>
  <c r="AX107" i="12"/>
  <c r="AO156" i="12"/>
  <c r="AO172" i="12" s="1"/>
  <c r="AX109" i="12"/>
  <c r="AX103" i="12"/>
  <c r="AN163" i="12"/>
  <c r="AX98" i="12"/>
  <c r="AX96" i="12"/>
  <c r="AX111" i="12"/>
  <c r="AX97" i="12"/>
  <c r="AX95" i="12"/>
  <c r="AX110" i="12"/>
  <c r="AO175" i="12"/>
  <c r="AN177" i="12"/>
  <c r="AX101" i="12"/>
  <c r="AF13" i="12"/>
  <c r="AF23" i="12" s="1"/>
  <c r="AF39" i="12" s="1"/>
  <c r="F37" i="12"/>
  <c r="AE13" i="12"/>
  <c r="AE23" i="12" s="1"/>
  <c r="AE39" i="12" s="1"/>
  <c r="AB119" i="12"/>
  <c r="AB121" i="12" s="1"/>
  <c r="Y177" i="12"/>
  <c r="AH107" i="12"/>
  <c r="AH97" i="12"/>
  <c r="AH106" i="12"/>
  <c r="AA175" i="12"/>
  <c r="AA177" i="12" s="1"/>
  <c r="AH104" i="12"/>
  <c r="W119" i="12"/>
  <c r="W121" i="12" s="1"/>
  <c r="AG119" i="12"/>
  <c r="AG121" i="12" s="1"/>
  <c r="AH105" i="12"/>
  <c r="W177" i="12"/>
  <c r="AH102" i="12"/>
  <c r="AF119" i="12"/>
  <c r="AF121" i="12" s="1"/>
  <c r="AH110" i="12"/>
  <c r="AH99" i="12"/>
  <c r="Z144" i="12"/>
  <c r="Y119" i="12"/>
  <c r="Y121" i="12" s="1"/>
  <c r="AE119" i="12"/>
  <c r="AE121" i="12" s="1"/>
  <c r="AC119" i="12"/>
  <c r="AC121" i="12" s="1"/>
  <c r="AH108" i="12"/>
  <c r="AH98" i="12"/>
  <c r="AH113" i="12"/>
  <c r="AH96" i="12"/>
  <c r="AH115" i="12"/>
  <c r="AH101" i="12"/>
  <c r="AH100" i="12"/>
  <c r="AH103" i="12"/>
  <c r="X177" i="12"/>
  <c r="AH114" i="12"/>
  <c r="AA119" i="12"/>
  <c r="AA121" i="12" s="1"/>
  <c r="AH111" i="12"/>
  <c r="AD119" i="12"/>
  <c r="AD121" i="12" s="1"/>
  <c r="V119" i="12"/>
  <c r="Z119" i="12"/>
  <c r="Z121" i="12" s="1"/>
  <c r="X119" i="12"/>
  <c r="X121" i="12" s="1"/>
  <c r="AH95" i="12"/>
  <c r="AH116" i="12"/>
  <c r="AB13" i="12"/>
  <c r="AB23" i="12" s="1"/>
  <c r="AH109" i="12"/>
  <c r="AH112" i="12"/>
  <c r="AD144" i="12"/>
  <c r="Y144" i="12"/>
  <c r="AH120" i="12"/>
  <c r="AH142" i="12"/>
  <c r="AF144" i="12"/>
  <c r="AA144" i="12"/>
  <c r="AC144" i="12"/>
  <c r="AG144" i="12"/>
  <c r="AE144" i="12"/>
  <c r="W144" i="12"/>
  <c r="AB144" i="12"/>
  <c r="AH135" i="12"/>
  <c r="AH129" i="12"/>
  <c r="AH128" i="12"/>
  <c r="V144" i="12"/>
  <c r="AH118" i="12"/>
  <c r="AH132" i="12"/>
  <c r="AH130" i="12"/>
  <c r="AH134" i="12"/>
  <c r="X156" i="12"/>
  <c r="X172" i="12" s="1"/>
  <c r="X144" i="12"/>
  <c r="Y163" i="12"/>
  <c r="R97" i="12"/>
  <c r="L134" i="12"/>
  <c r="L118" i="12"/>
  <c r="Q134" i="12"/>
  <c r="Q118" i="12"/>
  <c r="N134" i="12"/>
  <c r="N118" i="12"/>
  <c r="M134" i="12"/>
  <c r="M120" i="12"/>
  <c r="R103" i="12"/>
  <c r="G135" i="12"/>
  <c r="G134" i="12"/>
  <c r="R115" i="12"/>
  <c r="K130" i="12"/>
  <c r="K134" i="12"/>
  <c r="J128" i="12"/>
  <c r="J134" i="12"/>
  <c r="P135" i="12"/>
  <c r="P134" i="12"/>
  <c r="H135" i="12"/>
  <c r="H134" i="12"/>
  <c r="I128" i="12"/>
  <c r="I134" i="12"/>
  <c r="O130" i="12"/>
  <c r="O134" i="12"/>
  <c r="R104" i="12"/>
  <c r="R92" i="12"/>
  <c r="I9" i="12"/>
  <c r="I10" i="12" s="1"/>
  <c r="J9" i="12"/>
  <c r="J10" i="12" s="1"/>
  <c r="L109" i="12"/>
  <c r="M108" i="12"/>
  <c r="L96" i="12"/>
  <c r="K107" i="12"/>
  <c r="P95" i="12"/>
  <c r="J116" i="12"/>
  <c r="K106" i="12"/>
  <c r="N106" i="12"/>
  <c r="L106" i="12"/>
  <c r="M106" i="12"/>
  <c r="I106" i="12"/>
  <c r="Q106" i="12"/>
  <c r="H106" i="12"/>
  <c r="J106" i="12"/>
  <c r="F106" i="12"/>
  <c r="O106" i="12"/>
  <c r="P106" i="12"/>
  <c r="G106" i="12"/>
  <c r="H112" i="12"/>
  <c r="F101" i="12"/>
  <c r="J114" i="12"/>
  <c r="I114" i="12"/>
  <c r="H114" i="12"/>
  <c r="G111" i="12"/>
  <c r="Q100" i="12"/>
  <c r="F102" i="12"/>
  <c r="I99" i="12"/>
  <c r="H125" i="12"/>
  <c r="N7" i="12"/>
  <c r="N9" i="12" s="1"/>
  <c r="N10" i="12" s="1"/>
  <c r="F125" i="12"/>
  <c r="I125" i="12"/>
  <c r="P7" i="12"/>
  <c r="P9" i="12" s="1"/>
  <c r="P10" i="12" s="1"/>
  <c r="O7" i="12"/>
  <c r="O9" i="12" s="1"/>
  <c r="O10" i="12" s="1"/>
  <c r="M7" i="12"/>
  <c r="M9" i="12" s="1"/>
  <c r="M10" i="12" s="1"/>
  <c r="L7" i="12"/>
  <c r="L9" i="12" s="1"/>
  <c r="L10" i="12" s="1"/>
  <c r="Q7" i="12"/>
  <c r="Q9" i="12" s="1"/>
  <c r="Q10" i="12" s="1"/>
  <c r="K9" i="12"/>
  <c r="K10" i="12" s="1"/>
  <c r="F93" i="12"/>
  <c r="H93" i="12"/>
  <c r="J93" i="12"/>
  <c r="I93" i="12"/>
  <c r="N111" i="12"/>
  <c r="L95" i="12"/>
  <c r="I101" i="12"/>
  <c r="P99" i="12"/>
  <c r="F100" i="12"/>
  <c r="Q99" i="12"/>
  <c r="P101" i="12"/>
  <c r="J107" i="12"/>
  <c r="M109" i="12"/>
  <c r="N101" i="12"/>
  <c r="H101" i="12"/>
  <c r="L99" i="12"/>
  <c r="O129" i="12"/>
  <c r="O99" i="12"/>
  <c r="M99" i="12"/>
  <c r="J99" i="12"/>
  <c r="N99" i="12"/>
  <c r="I100" i="12"/>
  <c r="P132" i="12"/>
  <c r="K114" i="12"/>
  <c r="O135" i="12"/>
  <c r="O107" i="12"/>
  <c r="L107" i="12"/>
  <c r="G109" i="12"/>
  <c r="P107" i="12"/>
  <c r="G132" i="12"/>
  <c r="N109" i="12"/>
  <c r="G129" i="12"/>
  <c r="H100" i="12"/>
  <c r="Q107" i="12"/>
  <c r="M107" i="12"/>
  <c r="R89" i="12"/>
  <c r="O101" i="12"/>
  <c r="M95" i="12"/>
  <c r="L101" i="12"/>
  <c r="H111" i="12"/>
  <c r="R131" i="12"/>
  <c r="P142" i="12"/>
  <c r="K101" i="12"/>
  <c r="J109" i="12"/>
  <c r="G101" i="12"/>
  <c r="Q101" i="12"/>
  <c r="O109" i="12"/>
  <c r="R88" i="12"/>
  <c r="K99" i="12"/>
  <c r="G99" i="12"/>
  <c r="R138" i="12"/>
  <c r="M101" i="12"/>
  <c r="R141" i="12"/>
  <c r="N142" i="12"/>
  <c r="N120" i="12"/>
  <c r="N132" i="12"/>
  <c r="R90" i="12"/>
  <c r="O98" i="12"/>
  <c r="L98" i="12"/>
  <c r="M128" i="12"/>
  <c r="M142" i="12"/>
  <c r="F108" i="12"/>
  <c r="G108" i="12"/>
  <c r="P108" i="12"/>
  <c r="I108" i="12"/>
  <c r="N108" i="12"/>
  <c r="L108" i="12"/>
  <c r="O108" i="12"/>
  <c r="Q108" i="12"/>
  <c r="K108" i="12"/>
  <c r="H108" i="12"/>
  <c r="O96" i="12"/>
  <c r="P96" i="12"/>
  <c r="N96" i="12"/>
  <c r="M96" i="12"/>
  <c r="P98" i="12"/>
  <c r="K96" i="12"/>
  <c r="Q120" i="12"/>
  <c r="R73" i="12"/>
  <c r="R91" i="12"/>
  <c r="Q96" i="12"/>
  <c r="G128" i="12"/>
  <c r="G142" i="12"/>
  <c r="G130" i="12"/>
  <c r="I109" i="12"/>
  <c r="H109" i="12"/>
  <c r="K109" i="12"/>
  <c r="P109" i="12"/>
  <c r="F109" i="12"/>
  <c r="Q109" i="12"/>
  <c r="M100" i="12"/>
  <c r="N100" i="12"/>
  <c r="J100" i="12"/>
  <c r="L100" i="12"/>
  <c r="O100" i="12"/>
  <c r="G100" i="12"/>
  <c r="K100" i="12"/>
  <c r="P100" i="12"/>
  <c r="O142" i="12"/>
  <c r="O132" i="12"/>
  <c r="M111" i="12"/>
  <c r="H99" i="12"/>
  <c r="F99" i="12"/>
  <c r="G105" i="12"/>
  <c r="L105" i="12"/>
  <c r="O105" i="12"/>
  <c r="Q105" i="12"/>
  <c r="M105" i="12"/>
  <c r="K105" i="12"/>
  <c r="P105" i="12"/>
  <c r="F105" i="12"/>
  <c r="I105" i="12"/>
  <c r="J105" i="12"/>
  <c r="H105" i="12"/>
  <c r="F110" i="12"/>
  <c r="G110" i="12"/>
  <c r="I102" i="12"/>
  <c r="N102" i="12"/>
  <c r="P102" i="12"/>
  <c r="K102" i="12"/>
  <c r="N128" i="12"/>
  <c r="I130" i="12"/>
  <c r="I129" i="12"/>
  <c r="K95" i="12"/>
  <c r="N95" i="12"/>
  <c r="N105" i="12"/>
  <c r="K116" i="12"/>
  <c r="F130" i="12"/>
  <c r="F129" i="12"/>
  <c r="F128" i="12"/>
  <c r="M114" i="12"/>
  <c r="N114" i="12"/>
  <c r="R87" i="12"/>
  <c r="Q95" i="12"/>
  <c r="O95" i="12"/>
  <c r="L142" i="12"/>
  <c r="L132" i="12"/>
  <c r="L128" i="12"/>
  <c r="J102" i="12"/>
  <c r="P93" i="12"/>
  <c r="Q129" i="12"/>
  <c r="Q130" i="12"/>
  <c r="Q132" i="12"/>
  <c r="Q128" i="12"/>
  <c r="P128" i="12"/>
  <c r="P129" i="12"/>
  <c r="P130" i="12"/>
  <c r="P120" i="12"/>
  <c r="K93" i="12"/>
  <c r="Q142" i="12"/>
  <c r="I107" i="12"/>
  <c r="H107" i="12"/>
  <c r="Q135" i="12"/>
  <c r="J101" i="12"/>
  <c r="O128" i="12"/>
  <c r="J142" i="12"/>
  <c r="O120" i="12"/>
  <c r="R139" i="12"/>
  <c r="R24" i="28"/>
  <c r="R23" i="28"/>
  <c r="R27" i="28"/>
  <c r="AS235" i="28"/>
  <c r="BF228" i="28"/>
  <c r="X244" i="28"/>
  <c r="X228" i="28"/>
  <c r="R13" i="28"/>
  <c r="R22" i="28"/>
  <c r="M23" i="28"/>
  <c r="BG18" i="28"/>
  <c r="BH9" i="28"/>
  <c r="BG169" i="28"/>
  <c r="BH108" i="28"/>
  <c r="BI108" i="28" s="1"/>
  <c r="BJ108" i="28" s="1"/>
  <c r="R11" i="28"/>
  <c r="CD173" i="28"/>
  <c r="BU18" i="28"/>
  <c r="BV9" i="28"/>
  <c r="BT244" i="28"/>
  <c r="BT228" i="28"/>
  <c r="BE18" i="28"/>
  <c r="BF9" i="28"/>
  <c r="BF154" i="28"/>
  <c r="BG93" i="28"/>
  <c r="BI165" i="28"/>
  <c r="BM165" i="28"/>
  <c r="BC165" i="28"/>
  <c r="BJ165" i="28"/>
  <c r="BG165" i="28"/>
  <c r="BL165" i="28"/>
  <c r="BH165" i="28"/>
  <c r="BF165" i="28"/>
  <c r="BD165" i="28"/>
  <c r="BK165" i="28"/>
  <c r="BB165" i="28"/>
  <c r="BE165" i="28"/>
  <c r="AX173" i="28"/>
  <c r="AX197" i="28"/>
  <c r="AG9" i="28"/>
  <c r="AG18" i="28" s="1"/>
  <c r="AC9" i="28"/>
  <c r="AC18" i="28" s="1"/>
  <c r="AH8" i="28"/>
  <c r="V249" i="28"/>
  <c r="W248" i="28"/>
  <c r="X248" i="28" s="1"/>
  <c r="Y248" i="28" s="1"/>
  <c r="Z248" i="28" s="1"/>
  <c r="AA248" i="28" s="1"/>
  <c r="AB248" i="28" s="1"/>
  <c r="AC248" i="28" s="1"/>
  <c r="AD248" i="28" s="1"/>
  <c r="AE248" i="28" s="1"/>
  <c r="AF248" i="28" s="1"/>
  <c r="AG248" i="28" s="1"/>
  <c r="V67" i="28"/>
  <c r="L135" i="28"/>
  <c r="F168" i="28"/>
  <c r="O168" i="28"/>
  <c r="H168" i="28"/>
  <c r="N168" i="28"/>
  <c r="Q168" i="28"/>
  <c r="L168" i="28"/>
  <c r="M168" i="28"/>
  <c r="I168" i="28"/>
  <c r="J168" i="28"/>
  <c r="G168" i="28"/>
  <c r="P168" i="28"/>
  <c r="AQ154" i="28"/>
  <c r="AO154" i="28"/>
  <c r="AS154" i="28"/>
  <c r="AT154" i="28"/>
  <c r="AU154" i="28"/>
  <c r="AV154" i="28"/>
  <c r="AW154" i="28"/>
  <c r="AR154" i="28"/>
  <c r="AM154" i="28"/>
  <c r="AL154" i="28"/>
  <c r="AN154" i="28"/>
  <c r="AM158" i="28"/>
  <c r="AS158" i="28"/>
  <c r="AT158" i="28"/>
  <c r="AU158" i="28"/>
  <c r="AV158" i="28"/>
  <c r="AW158" i="28"/>
  <c r="AO158" i="28"/>
  <c r="AN158" i="28"/>
  <c r="AL158" i="28"/>
  <c r="AP158" i="28"/>
  <c r="AQ158" i="28"/>
  <c r="AR247" i="28"/>
  <c r="AE200" i="28"/>
  <c r="AE201" i="28"/>
  <c r="AE202" i="28"/>
  <c r="AE214" i="28"/>
  <c r="AE204" i="28"/>
  <c r="AE207" i="28"/>
  <c r="AE206" i="28"/>
  <c r="V20" i="28"/>
  <c r="V19" i="28"/>
  <c r="AH9" i="28"/>
  <c r="R158" i="28"/>
  <c r="AQ198" i="28"/>
  <c r="AQ8" i="28"/>
  <c r="BT249" i="28"/>
  <c r="BU248" i="28"/>
  <c r="BF169" i="28"/>
  <c r="BF152" i="28"/>
  <c r="BG91" i="28"/>
  <c r="BE247" i="28"/>
  <c r="BD249" i="28"/>
  <c r="BN184" i="28"/>
  <c r="BN177" i="28"/>
  <c r="AS18" i="28"/>
  <c r="AT9" i="28"/>
  <c r="AM150" i="28"/>
  <c r="AO150" i="28"/>
  <c r="AN150" i="28"/>
  <c r="O208" i="28"/>
  <c r="O201" i="28"/>
  <c r="O206" i="28"/>
  <c r="O214" i="28"/>
  <c r="O207" i="28"/>
  <c r="O215" i="28"/>
  <c r="O200" i="28"/>
  <c r="O202" i="28"/>
  <c r="O187" i="28"/>
  <c r="M206" i="28"/>
  <c r="M214" i="28"/>
  <c r="M208" i="28"/>
  <c r="M185" i="28"/>
  <c r="M204" i="28"/>
  <c r="M187" i="28"/>
  <c r="M205" i="28"/>
  <c r="M202" i="28"/>
  <c r="M207" i="28"/>
  <c r="M209" i="28"/>
  <c r="M201" i="28"/>
  <c r="M216" i="28" s="1"/>
  <c r="M215" i="28"/>
  <c r="F255" i="28"/>
  <c r="F235" i="28"/>
  <c r="R251" i="28"/>
  <c r="AG164" i="28"/>
  <c r="V164" i="28"/>
  <c r="AA164" i="28"/>
  <c r="AB164" i="28"/>
  <c r="Y164" i="28"/>
  <c r="AD164" i="28"/>
  <c r="Z164" i="28"/>
  <c r="AF164" i="28"/>
  <c r="W164" i="28"/>
  <c r="AE164" i="28"/>
  <c r="X164" i="28"/>
  <c r="AC164" i="28"/>
  <c r="BV235" i="28"/>
  <c r="BD151" i="28"/>
  <c r="BE90" i="28"/>
  <c r="AQ170" i="28"/>
  <c r="AO170" i="28"/>
  <c r="AS170" i="28"/>
  <c r="AT170" i="28"/>
  <c r="AU170" i="28"/>
  <c r="AV170" i="28"/>
  <c r="AW170" i="28"/>
  <c r="AR170" i="28"/>
  <c r="AN170" i="28"/>
  <c r="AM170" i="28"/>
  <c r="AL170" i="28"/>
  <c r="V244" i="28"/>
  <c r="W244" i="28"/>
  <c r="V197" i="28"/>
  <c r="AH197" i="28" s="1"/>
  <c r="AC169" i="28"/>
  <c r="W169" i="28"/>
  <c r="X169" i="28"/>
  <c r="AE169" i="28"/>
  <c r="AF169" i="28"/>
  <c r="Z169" i="28"/>
  <c r="AB169" i="28"/>
  <c r="BD169" i="28"/>
  <c r="V169" i="28"/>
  <c r="AH169" i="28" s="1"/>
  <c r="BH169" i="28"/>
  <c r="BI169" i="28"/>
  <c r="Y169" i="28"/>
  <c r="BC169" i="28"/>
  <c r="AG169" i="28"/>
  <c r="AD169" i="28"/>
  <c r="R182" i="28"/>
  <c r="R150" i="28"/>
  <c r="AX179" i="28"/>
  <c r="AA201" i="28"/>
  <c r="AA202" i="28"/>
  <c r="AA204" i="28"/>
  <c r="AA200" i="28"/>
  <c r="AA216" i="28" s="1"/>
  <c r="AA214" i="28"/>
  <c r="AA207" i="28"/>
  <c r="N147" i="28"/>
  <c r="M84" i="28"/>
  <c r="M130" i="28" s="1"/>
  <c r="M78" i="28"/>
  <c r="K135" i="28"/>
  <c r="R184" i="28"/>
  <c r="AQ172" i="28"/>
  <c r="AR111" i="28"/>
  <c r="BF235" i="28"/>
  <c r="CD178" i="28"/>
  <c r="BS18" i="28"/>
  <c r="BR197" i="28"/>
  <c r="CD197" i="28" s="1"/>
  <c r="CD196" i="28"/>
  <c r="BC249" i="28"/>
  <c r="BB244" i="28"/>
  <c r="BC232" i="28"/>
  <c r="BN183" i="28"/>
  <c r="CD177" i="28"/>
  <c r="BV175" i="28"/>
  <c r="BW175" i="28" s="1"/>
  <c r="BX175" i="28" s="1"/>
  <c r="BY175" i="28" s="1"/>
  <c r="BZ175" i="28" s="1"/>
  <c r="CA175" i="28" s="1"/>
  <c r="CB175" i="28" s="1"/>
  <c r="CC175" i="28" s="1"/>
  <c r="AV18" i="28"/>
  <c r="AW9" i="28"/>
  <c r="AX182" i="28"/>
  <c r="Z202" i="28"/>
  <c r="Z204" i="28"/>
  <c r="Z207" i="28"/>
  <c r="Z201" i="28"/>
  <c r="Z214" i="28"/>
  <c r="Z200" i="28"/>
  <c r="W11" i="28"/>
  <c r="V70" i="28"/>
  <c r="AD157" i="28"/>
  <c r="Z157" i="28"/>
  <c r="AG157" i="28"/>
  <c r="V157" i="28"/>
  <c r="AA157" i="28"/>
  <c r="AB157" i="28"/>
  <c r="Y157" i="28"/>
  <c r="AC157" i="28"/>
  <c r="AF157" i="28"/>
  <c r="X157" i="28"/>
  <c r="W157" i="28"/>
  <c r="AE157" i="28"/>
  <c r="AD149" i="28"/>
  <c r="Z149" i="28"/>
  <c r="AG149" i="28"/>
  <c r="V149" i="28"/>
  <c r="AA149" i="28"/>
  <c r="AB149" i="28"/>
  <c r="Y149" i="28"/>
  <c r="AE149" i="28"/>
  <c r="AC149" i="28"/>
  <c r="W149" i="28"/>
  <c r="AF149" i="28"/>
  <c r="X149" i="28"/>
  <c r="O209" i="28"/>
  <c r="R209" i="28" s="1"/>
  <c r="J135" i="28"/>
  <c r="W235" i="28"/>
  <c r="AH7" i="28"/>
  <c r="W15" i="28"/>
  <c r="W22" i="28" s="1"/>
  <c r="Q27" i="28"/>
  <c r="Q23" i="28"/>
  <c r="CD158" i="28"/>
  <c r="BN181" i="28"/>
  <c r="BD92" i="28"/>
  <c r="BE92" i="28" s="1"/>
  <c r="BF92" i="28" s="1"/>
  <c r="BG92" i="28" s="1"/>
  <c r="BC153" i="28"/>
  <c r="BN197" i="28"/>
  <c r="AP154" i="28"/>
  <c r="AM228" i="28"/>
  <c r="AL244" i="28"/>
  <c r="AX177" i="28"/>
  <c r="AF207" i="28"/>
  <c r="AF214" i="28"/>
  <c r="AF206" i="28"/>
  <c r="AF204" i="28"/>
  <c r="AF189" i="28"/>
  <c r="AF201" i="28"/>
  <c r="AF202" i="28"/>
  <c r="AF200" i="28"/>
  <c r="V69" i="28"/>
  <c r="AH213" i="28"/>
  <c r="AD165" i="28"/>
  <c r="Z165" i="28"/>
  <c r="AG165" i="28"/>
  <c r="V165" i="28"/>
  <c r="AA165" i="28"/>
  <c r="AB165" i="28"/>
  <c r="Y165" i="28"/>
  <c r="AE165" i="28"/>
  <c r="AC165" i="28"/>
  <c r="W165" i="28"/>
  <c r="AF165" i="28"/>
  <c r="X165" i="28"/>
  <c r="Q78" i="28"/>
  <c r="Q132" i="28" s="1"/>
  <c r="Q134" i="28" s="1"/>
  <c r="Q135" i="28" s="1"/>
  <c r="P216" i="28"/>
  <c r="O205" i="28"/>
  <c r="R169" i="28"/>
  <c r="AA169" i="28"/>
  <c r="P27" i="28"/>
  <c r="P23" i="28"/>
  <c r="AX196" i="28"/>
  <c r="CD210" i="28"/>
  <c r="CD183" i="28"/>
  <c r="CD172" i="28"/>
  <c r="CD166" i="28"/>
  <c r="BJ166" i="28"/>
  <c r="BK107" i="28"/>
  <c r="BL107" i="28" s="1"/>
  <c r="BM107" i="28" s="1"/>
  <c r="BN107" i="28" s="1"/>
  <c r="BN182" i="28"/>
  <c r="BN196" i="28"/>
  <c r="BE161" i="28"/>
  <c r="BK161" i="28"/>
  <c r="BG161" i="28"/>
  <c r="BL161" i="28"/>
  <c r="BC161" i="28"/>
  <c r="BJ161" i="28"/>
  <c r="BD161" i="28"/>
  <c r="BB161" i="28"/>
  <c r="BM161" i="28"/>
  <c r="X247" i="28"/>
  <c r="W249" i="28"/>
  <c r="V68" i="28"/>
  <c r="O204" i="28"/>
  <c r="N62" i="28"/>
  <c r="N77" i="28"/>
  <c r="R210" i="28"/>
  <c r="R181" i="28"/>
  <c r="R173" i="28"/>
  <c r="R165" i="28"/>
  <c r="AX113" i="28"/>
  <c r="AW174" i="28"/>
  <c r="BH175" i="28"/>
  <c r="BI175" i="28" s="1"/>
  <c r="BJ175" i="28" s="1"/>
  <c r="BK175" i="28" s="1"/>
  <c r="BL175" i="28" s="1"/>
  <c r="BM175" i="28" s="1"/>
  <c r="BC88" i="28"/>
  <c r="BB126" i="28"/>
  <c r="BY151" i="28"/>
  <c r="BV151" i="28"/>
  <c r="BR244" i="28"/>
  <c r="BS244" i="28"/>
  <c r="BC198" i="28"/>
  <c r="BN198" i="28" s="1"/>
  <c r="BI157" i="28"/>
  <c r="BM157" i="28"/>
  <c r="BC157" i="28"/>
  <c r="BJ157" i="28"/>
  <c r="BG157" i="28"/>
  <c r="BL157" i="28"/>
  <c r="BH157" i="28"/>
  <c r="AW18" i="28"/>
  <c r="AR166" i="28"/>
  <c r="AM166" i="28"/>
  <c r="AS166" i="28"/>
  <c r="AT166" i="28"/>
  <c r="AU166" i="28"/>
  <c r="AV166" i="28"/>
  <c r="AW166" i="28"/>
  <c r="AO166" i="28"/>
  <c r="AN166" i="28"/>
  <c r="AQ162" i="28"/>
  <c r="AO162" i="28"/>
  <c r="AS162" i="28"/>
  <c r="AX162" i="28" s="1"/>
  <c r="AT162" i="28"/>
  <c r="AU162" i="28"/>
  <c r="AV162" i="28"/>
  <c r="AW162" i="28"/>
  <c r="AR162" i="28"/>
  <c r="AC200" i="28"/>
  <c r="AC201" i="28"/>
  <c r="AC202" i="28"/>
  <c r="AC207" i="28"/>
  <c r="Y200" i="28"/>
  <c r="Y201" i="28"/>
  <c r="Y202" i="28"/>
  <c r="AC161" i="28"/>
  <c r="W161" i="28"/>
  <c r="X161" i="28"/>
  <c r="AE161" i="28"/>
  <c r="AF161" i="28"/>
  <c r="AD161" i="28"/>
  <c r="V161" i="28"/>
  <c r="AB161" i="28"/>
  <c r="AC153" i="28"/>
  <c r="W153" i="28"/>
  <c r="X153" i="28"/>
  <c r="AE153" i="28"/>
  <c r="AF153" i="28"/>
  <c r="Z153" i="28"/>
  <c r="AB153" i="28"/>
  <c r="V153" i="28"/>
  <c r="O147" i="28"/>
  <c r="K206" i="28"/>
  <c r="K208" i="28"/>
  <c r="K185" i="28"/>
  <c r="K204" i="28"/>
  <c r="K187" i="28"/>
  <c r="K205" i="28"/>
  <c r="K216" i="28" s="1"/>
  <c r="J201" i="28"/>
  <c r="R176" i="28"/>
  <c r="Y207" i="28"/>
  <c r="AH173" i="28"/>
  <c r="AH184" i="28"/>
  <c r="AE172" i="28"/>
  <c r="AH180" i="28"/>
  <c r="AL208" i="28"/>
  <c r="AP99" i="28"/>
  <c r="AO160" i="28"/>
  <c r="AM94" i="28"/>
  <c r="AL155" i="28"/>
  <c r="AP147" i="28"/>
  <c r="AX145" i="28"/>
  <c r="AP153" i="28"/>
  <c r="AN153" i="28"/>
  <c r="AR153" i="28"/>
  <c r="AQ153" i="28"/>
  <c r="AS156" i="28"/>
  <c r="AT156" i="28"/>
  <c r="AU156" i="28"/>
  <c r="AV156" i="28"/>
  <c r="AW156" i="28"/>
  <c r="AQ156" i="28"/>
  <c r="AX156" i="28" s="1"/>
  <c r="AM156" i="28"/>
  <c r="BK102" i="28"/>
  <c r="BJ163" i="28"/>
  <c r="BL106" i="28"/>
  <c r="BK167" i="28"/>
  <c r="BI99" i="28"/>
  <c r="BH160" i="28"/>
  <c r="BX108" i="28"/>
  <c r="BW169" i="28"/>
  <c r="AP89" i="28"/>
  <c r="AP98" i="28"/>
  <c r="AO159" i="28"/>
  <c r="AX143" i="28"/>
  <c r="CC90" i="28"/>
  <c r="CB151" i="28"/>
  <c r="F197" i="28"/>
  <c r="R197" i="28" s="1"/>
  <c r="R196" i="28"/>
  <c r="H155" i="28"/>
  <c r="I155" i="28"/>
  <c r="G155" i="28"/>
  <c r="L155" i="28"/>
  <c r="P155" i="28"/>
  <c r="N155" i="28"/>
  <c r="Q155" i="28"/>
  <c r="F155" i="28"/>
  <c r="J155" i="28"/>
  <c r="K155" i="28"/>
  <c r="K188" i="28" s="1"/>
  <c r="M155" i="28"/>
  <c r="M188" i="28" s="1"/>
  <c r="AQ110" i="28"/>
  <c r="AP171" i="28"/>
  <c r="AP88" i="28"/>
  <c r="AN104" i="28"/>
  <c r="AM165" i="28"/>
  <c r="AQ174" i="28"/>
  <c r="BZ160" i="28"/>
  <c r="CA99" i="28"/>
  <c r="BR168" i="28"/>
  <c r="CB168" i="28"/>
  <c r="BZ168" i="28"/>
  <c r="CA168" i="28"/>
  <c r="M147" i="28"/>
  <c r="J207" i="28"/>
  <c r="J200" i="28"/>
  <c r="J209" i="28"/>
  <c r="J187" i="28"/>
  <c r="J205" i="28"/>
  <c r="J206" i="28"/>
  <c r="F160" i="28"/>
  <c r="O160" i="28"/>
  <c r="N160" i="28"/>
  <c r="Q160" i="28"/>
  <c r="R154" i="28"/>
  <c r="AF147" i="28"/>
  <c r="AN103" i="28"/>
  <c r="AM164" i="28"/>
  <c r="AU147" i="28"/>
  <c r="CA91" i="28"/>
  <c r="BZ152" i="28"/>
  <c r="CA103" i="28"/>
  <c r="BZ164" i="28"/>
  <c r="BZ109" i="28"/>
  <c r="BY170" i="28"/>
  <c r="BS174" i="28"/>
  <c r="BT174" i="28" s="1"/>
  <c r="BU174" i="28" s="1"/>
  <c r="BV174" i="28" s="1"/>
  <c r="BW174" i="28" s="1"/>
  <c r="BX174" i="28" s="1"/>
  <c r="BY174" i="28" s="1"/>
  <c r="BZ174" i="28" s="1"/>
  <c r="CA174" i="28" s="1"/>
  <c r="CB174" i="28" s="1"/>
  <c r="CC174" i="28" s="1"/>
  <c r="CD174" i="28"/>
  <c r="R202" i="28"/>
  <c r="AM126" i="28"/>
  <c r="AN91" i="28"/>
  <c r="AO8" i="28"/>
  <c r="AO198" i="28"/>
  <c r="AX198" i="28" s="1"/>
  <c r="BM97" i="28"/>
  <c r="BL158" i="28"/>
  <c r="BD156" i="28"/>
  <c r="BN156" i="28" s="1"/>
  <c r="BH156" i="28"/>
  <c r="BI156" i="28"/>
  <c r="BM156" i="28"/>
  <c r="BX100" i="28"/>
  <c r="BW161" i="28"/>
  <c r="CB106" i="28"/>
  <c r="CA167" i="28"/>
  <c r="AL8" i="28"/>
  <c r="R139" i="28"/>
  <c r="BW160" i="28"/>
  <c r="BT18" i="28"/>
  <c r="CD212" i="28"/>
  <c r="BM8" i="28"/>
  <c r="BM9" i="28"/>
  <c r="BL18" i="28"/>
  <c r="V206" i="28"/>
  <c r="V207" i="28"/>
  <c r="V204" i="28"/>
  <c r="V202" i="28"/>
  <c r="V214" i="28"/>
  <c r="V200" i="28"/>
  <c r="V201" i="28"/>
  <c r="AG156" i="28"/>
  <c r="V156" i="28"/>
  <c r="AA156" i="28"/>
  <c r="AB156" i="28"/>
  <c r="Y156" i="28"/>
  <c r="AD156" i="28"/>
  <c r="Z156" i="28"/>
  <c r="X156" i="28"/>
  <c r="W156" i="28"/>
  <c r="AF156" i="28"/>
  <c r="J208" i="28"/>
  <c r="H135" i="28"/>
  <c r="G160" i="28"/>
  <c r="G134" i="28"/>
  <c r="G135" i="28" s="1"/>
  <c r="H159" i="28"/>
  <c r="I159" i="28"/>
  <c r="J159" i="28"/>
  <c r="N159" i="28"/>
  <c r="N188" i="28" s="1"/>
  <c r="Q159" i="28"/>
  <c r="F135" i="28"/>
  <c r="F226" i="28"/>
  <c r="AD166" i="28"/>
  <c r="Z166" i="28"/>
  <c r="AG166" i="28"/>
  <c r="V166" i="28"/>
  <c r="AA166" i="28"/>
  <c r="W166" i="28"/>
  <c r="BG166" i="28"/>
  <c r="BL166" i="28"/>
  <c r="Y166" i="28"/>
  <c r="BI166" i="28"/>
  <c r="BM166" i="28"/>
  <c r="X166" i="28"/>
  <c r="BE166" i="28"/>
  <c r="BN166" i="28" s="1"/>
  <c r="BK166" i="28"/>
  <c r="AB166" i="28"/>
  <c r="BF166" i="28"/>
  <c r="AA153" i="28"/>
  <c r="AC214" i="28"/>
  <c r="AN108" i="28"/>
  <c r="AN107" i="28"/>
  <c r="AM168" i="28"/>
  <c r="AQ102" i="28"/>
  <c r="AP163" i="28"/>
  <c r="BG101" i="28"/>
  <c r="BF162" i="28"/>
  <c r="AX176" i="28"/>
  <c r="BW92" i="28"/>
  <c r="BV153" i="28"/>
  <c r="CA95" i="28"/>
  <c r="BZ156" i="28"/>
  <c r="BS171" i="28"/>
  <c r="BT110" i="28"/>
  <c r="BG141" i="28"/>
  <c r="BG147" i="28" s="1"/>
  <c r="BH141" i="28"/>
  <c r="BH147" i="28" s="1"/>
  <c r="BI141" i="28"/>
  <c r="BI147" i="28" s="1"/>
  <c r="BF141" i="28"/>
  <c r="BB141" i="28"/>
  <c r="BP141" i="28"/>
  <c r="BM141" i="28"/>
  <c r="BC141" i="28"/>
  <c r="BC147" i="28" s="1"/>
  <c r="BD141" i="28"/>
  <c r="BD147" i="28" s="1"/>
  <c r="BE141" i="28"/>
  <c r="BK141" i="28"/>
  <c r="BL141" i="28"/>
  <c r="BL147" i="28" s="1"/>
  <c r="AH141" i="28"/>
  <c r="AX175" i="28"/>
  <c r="BY168" i="28"/>
  <c r="BY18" i="28"/>
  <c r="BZ9" i="28"/>
  <c r="BZ18" i="28" s="1"/>
  <c r="BX168" i="28"/>
  <c r="BV18" i="28"/>
  <c r="BU168" i="28"/>
  <c r="BT152" i="28"/>
  <c r="BH8" i="28"/>
  <c r="BF18" i="28"/>
  <c r="BE157" i="28"/>
  <c r="BF173" i="28"/>
  <c r="BH173" i="28"/>
  <c r="BD173" i="28"/>
  <c r="BN173" i="28" s="1"/>
  <c r="BE173" i="28"/>
  <c r="BK173" i="28"/>
  <c r="BC9" i="28"/>
  <c r="BB18" i="28"/>
  <c r="AT8" i="28"/>
  <c r="AR156" i="28"/>
  <c r="AO149" i="28"/>
  <c r="AN159" i="28"/>
  <c r="W214" i="28"/>
  <c r="W215" i="28"/>
  <c r="AH215" i="28" s="1"/>
  <c r="W200" i="28"/>
  <c r="W207" i="28"/>
  <c r="W201" i="28"/>
  <c r="W204" i="28"/>
  <c r="AG172" i="28"/>
  <c r="V172" i="28"/>
  <c r="AA172" i="28"/>
  <c r="AB172" i="28"/>
  <c r="Y172" i="28"/>
  <c r="AD172" i="28"/>
  <c r="Z172" i="28"/>
  <c r="X172" i="28"/>
  <c r="W172" i="28"/>
  <c r="AF172" i="28"/>
  <c r="AB163" i="28"/>
  <c r="Y163" i="28"/>
  <c r="AC163" i="28"/>
  <c r="W163" i="28"/>
  <c r="X163" i="28"/>
  <c r="AG163" i="28"/>
  <c r="V163" i="28"/>
  <c r="AA163" i="28"/>
  <c r="AD163" i="28"/>
  <c r="AE163" i="28"/>
  <c r="Z163" i="28"/>
  <c r="AB155" i="28"/>
  <c r="Y155" i="28"/>
  <c r="AC155" i="28"/>
  <c r="W155" i="28"/>
  <c r="X155" i="28"/>
  <c r="AG155" i="28"/>
  <c r="V155" i="28"/>
  <c r="AA155" i="28"/>
  <c r="AE155" i="28"/>
  <c r="Z155" i="28"/>
  <c r="AD155" i="28"/>
  <c r="P84" i="28"/>
  <c r="P130" i="28" s="1"/>
  <c r="P78" i="28"/>
  <c r="P132" i="28" s="1"/>
  <c r="P134" i="28" s="1"/>
  <c r="O77" i="28"/>
  <c r="J204" i="28"/>
  <c r="R170" i="28"/>
  <c r="G159" i="28"/>
  <c r="R159" i="28" s="1"/>
  <c r="G164" i="28"/>
  <c r="H164" i="28"/>
  <c r="I164" i="28"/>
  <c r="F164" i="28"/>
  <c r="K164" i="28"/>
  <c r="M164" i="28"/>
  <c r="O164" i="28"/>
  <c r="J164" i="28"/>
  <c r="F152" i="28"/>
  <c r="O152" i="28"/>
  <c r="O188" i="28" s="1"/>
  <c r="O190" i="28" s="1"/>
  <c r="G152" i="28"/>
  <c r="N152" i="28"/>
  <c r="Q152" i="28"/>
  <c r="AF166" i="28"/>
  <c r="AH183" i="28"/>
  <c r="AC204" i="28"/>
  <c r="AP90" i="28"/>
  <c r="AO151" i="28"/>
  <c r="AM112" i="28"/>
  <c r="AM106" i="28"/>
  <c r="AO147" i="28"/>
  <c r="BL111" i="28"/>
  <c r="BM111" i="28" s="1"/>
  <c r="BK172" i="28"/>
  <c r="BF94" i="28"/>
  <c r="BE155" i="28"/>
  <c r="BG159" i="28"/>
  <c r="BL159" i="28"/>
  <c r="BI159" i="28"/>
  <c r="BM159" i="28"/>
  <c r="BE159" i="28"/>
  <c r="BK159" i="28"/>
  <c r="BF159" i="28"/>
  <c r="BH171" i="28"/>
  <c r="BF171" i="28"/>
  <c r="BG171" i="28"/>
  <c r="BL171" i="28"/>
  <c r="BX89" i="28"/>
  <c r="CB98" i="28"/>
  <c r="CA159" i="28"/>
  <c r="BR150" i="28"/>
  <c r="BZ167" i="28"/>
  <c r="BZ151" i="28"/>
  <c r="BY167" i="28"/>
  <c r="BY152" i="28"/>
  <c r="BX167" i="28"/>
  <c r="BV152" i="28"/>
  <c r="BT151" i="28"/>
  <c r="BS168" i="28"/>
  <c r="BE156" i="28"/>
  <c r="BD171" i="28"/>
  <c r="BN171" i="28" s="1"/>
  <c r="BN180" i="28"/>
  <c r="BB157" i="28"/>
  <c r="BN157" i="28" s="1"/>
  <c r="AP198" i="28"/>
  <c r="AL249" i="28"/>
  <c r="AM248" i="28"/>
  <c r="AN248" i="28" s="1"/>
  <c r="AO248" i="28" s="1"/>
  <c r="AX166" i="28"/>
  <c r="AC189" i="28"/>
  <c r="AB171" i="28"/>
  <c r="Y171" i="28"/>
  <c r="AC171" i="28"/>
  <c r="W171" i="28"/>
  <c r="X171" i="28"/>
  <c r="AG171" i="28"/>
  <c r="V171" i="28"/>
  <c r="AA171" i="28"/>
  <c r="AE171" i="28"/>
  <c r="Z171" i="28"/>
  <c r="AD171" i="28"/>
  <c r="P160" i="28"/>
  <c r="K215" i="28"/>
  <c r="R215" i="28" s="1"/>
  <c r="K160" i="28"/>
  <c r="J202" i="28"/>
  <c r="R162" i="28"/>
  <c r="G206" i="28"/>
  <c r="G207" i="28"/>
  <c r="R207" i="28" s="1"/>
  <c r="G208" i="28"/>
  <c r="R208" i="28" s="1"/>
  <c r="G187" i="28"/>
  <c r="R187" i="28" s="1"/>
  <c r="G205" i="28"/>
  <c r="G201" i="28"/>
  <c r="G204" i="28"/>
  <c r="G200" i="28"/>
  <c r="H163" i="28"/>
  <c r="I163" i="28"/>
  <c r="G163" i="28"/>
  <c r="L163" i="28"/>
  <c r="P163" i="28"/>
  <c r="F163" i="28"/>
  <c r="N163" i="28"/>
  <c r="Q163" i="28"/>
  <c r="J163" i="28"/>
  <c r="K163" i="28"/>
  <c r="M163" i="28"/>
  <c r="Y214" i="28"/>
  <c r="AO100" i="28"/>
  <c r="AN161" i="28"/>
  <c r="AM147" i="28"/>
  <c r="AM152" i="28"/>
  <c r="AT174" i="28"/>
  <c r="AM174" i="28"/>
  <c r="AX174" i="28" s="1"/>
  <c r="AU174" i="28"/>
  <c r="AN174" i="28"/>
  <c r="AV174" i="28"/>
  <c r="AS174" i="28"/>
  <c r="AP174" i="28"/>
  <c r="AR174" i="28"/>
  <c r="AO174" i="28"/>
  <c r="BI103" i="28"/>
  <c r="BH164" i="28"/>
  <c r="BM147" i="28"/>
  <c r="BE147" i="28"/>
  <c r="BT101" i="28"/>
  <c r="BS162" i="28"/>
  <c r="BG158" i="28"/>
  <c r="AG206" i="28"/>
  <c r="AG200" i="28"/>
  <c r="AG201" i="28"/>
  <c r="AG202" i="28"/>
  <c r="AD207" i="28"/>
  <c r="AD214" i="28"/>
  <c r="AD204" i="28"/>
  <c r="AD167" i="28"/>
  <c r="Z167" i="28"/>
  <c r="AE167" i="28"/>
  <c r="AF167" i="28"/>
  <c r="AD159" i="28"/>
  <c r="Z159" i="28"/>
  <c r="AE159" i="28"/>
  <c r="AF159" i="28"/>
  <c r="AD151" i="28"/>
  <c r="Z151" i="28"/>
  <c r="AE151" i="28"/>
  <c r="AF151" i="28"/>
  <c r="G156" i="28"/>
  <c r="H156" i="28"/>
  <c r="I156" i="28"/>
  <c r="F156" i="28"/>
  <c r="AA167" i="28"/>
  <c r="AA151" i="28"/>
  <c r="Y159" i="28"/>
  <c r="X202" i="28"/>
  <c r="X167" i="28"/>
  <c r="AH167" i="28" s="1"/>
  <c r="X151" i="28"/>
  <c r="AH151" i="28" s="1"/>
  <c r="V170" i="28"/>
  <c r="V154" i="28"/>
  <c r="AD147" i="28"/>
  <c r="AG214" i="28"/>
  <c r="AG159" i="28"/>
  <c r="AM127" i="28"/>
  <c r="AR147" i="28"/>
  <c r="BU153" i="28"/>
  <c r="BR163" i="28"/>
  <c r="BF158" i="28"/>
  <c r="AD158" i="28"/>
  <c r="Z158" i="28"/>
  <c r="AG158" i="28"/>
  <c r="V158" i="28"/>
  <c r="AA158" i="28"/>
  <c r="AD150" i="28"/>
  <c r="Z150" i="28"/>
  <c r="AG150" i="28"/>
  <c r="V150" i="28"/>
  <c r="AA150" i="28"/>
  <c r="Q167" i="28"/>
  <c r="Q151" i="28"/>
  <c r="O156" i="28"/>
  <c r="N167" i="28"/>
  <c r="N151" i="28"/>
  <c r="H167" i="28"/>
  <c r="G151" i="28"/>
  <c r="Y158" i="28"/>
  <c r="X150" i="28"/>
  <c r="AD202" i="28"/>
  <c r="AD216" i="28" s="1"/>
  <c r="AG207" i="28"/>
  <c r="AG147" i="28"/>
  <c r="AQ147" i="28"/>
  <c r="BY157" i="28"/>
  <c r="BT165" i="28"/>
  <c r="CD165" i="28" s="1"/>
  <c r="BT157" i="28"/>
  <c r="CD157" i="28" s="1"/>
  <c r="BR154" i="28"/>
  <c r="CD154" i="28" s="1"/>
  <c r="BI172" i="28"/>
  <c r="BH167" i="28"/>
  <c r="BD164" i="28"/>
  <c r="X200" i="28"/>
  <c r="X214" i="28"/>
  <c r="AC170" i="28"/>
  <c r="W170" i="28"/>
  <c r="X170" i="28"/>
  <c r="AE170" i="28"/>
  <c r="AF170" i="28"/>
  <c r="AB170" i="28"/>
  <c r="Y170" i="28"/>
  <c r="AC162" i="28"/>
  <c r="W162" i="28"/>
  <c r="X162" i="28"/>
  <c r="AE162" i="28"/>
  <c r="AF162" i="28"/>
  <c r="AB162" i="28"/>
  <c r="Y162" i="28"/>
  <c r="AC154" i="28"/>
  <c r="W154" i="28"/>
  <c r="X154" i="28"/>
  <c r="AE154" i="28"/>
  <c r="AF154" i="28"/>
  <c r="AB154" i="28"/>
  <c r="Y154" i="28"/>
  <c r="J167" i="28"/>
  <c r="J151" i="28"/>
  <c r="J188" i="28" s="1"/>
  <c r="J190" i="28" s="1"/>
  <c r="H247" i="28"/>
  <c r="H151" i="28"/>
  <c r="H188" i="28" s="1"/>
  <c r="G167" i="28"/>
  <c r="R167" i="28" s="1"/>
  <c r="AA170" i="28"/>
  <c r="AA154" i="28"/>
  <c r="Y150" i="28"/>
  <c r="X158" i="28"/>
  <c r="AG162" i="28"/>
  <c r="BY142" i="28"/>
  <c r="BZ142" i="28"/>
  <c r="BR142" i="28"/>
  <c r="BW142" i="28"/>
  <c r="BX142" i="28"/>
  <c r="BS142" i="28"/>
  <c r="BT142" i="28"/>
  <c r="CC142" i="28"/>
  <c r="BN146" i="28"/>
  <c r="BY163" i="28"/>
  <c r="BY155" i="28"/>
  <c r="BX163" i="28"/>
  <c r="BX155" i="28"/>
  <c r="BW163" i="28"/>
  <c r="BW155" i="28"/>
  <c r="BV163" i="28"/>
  <c r="BV155" i="28"/>
  <c r="BU163" i="28"/>
  <c r="BU155" i="28"/>
  <c r="BT163" i="28"/>
  <c r="BT155" i="28"/>
  <c r="BL172" i="28"/>
  <c r="BE109" i="28"/>
  <c r="BE89" i="28"/>
  <c r="AG189" i="28"/>
  <c r="AD189" i="28"/>
  <c r="AB200" i="28"/>
  <c r="AB201" i="28"/>
  <c r="AE168" i="28"/>
  <c r="AF168" i="28"/>
  <c r="AC168" i="28"/>
  <c r="W168" i="28"/>
  <c r="AH168" i="28" s="1"/>
  <c r="X168" i="28"/>
  <c r="AE160" i="28"/>
  <c r="AF160" i="28"/>
  <c r="AC160" i="28"/>
  <c r="W160" i="28"/>
  <c r="X160" i="28"/>
  <c r="AE152" i="28"/>
  <c r="AF152" i="28"/>
  <c r="AC152" i="28"/>
  <c r="W152" i="28"/>
  <c r="X152" i="28"/>
  <c r="P205" i="28"/>
  <c r="M156" i="28"/>
  <c r="M190" i="28" s="1"/>
  <c r="L205" i="28"/>
  <c r="L216" i="28" s="1"/>
  <c r="K156" i="28"/>
  <c r="I167" i="28"/>
  <c r="H187" i="28"/>
  <c r="H205" i="28"/>
  <c r="H206" i="28"/>
  <c r="H207" i="28"/>
  <c r="H185" i="28"/>
  <c r="H204" i="28"/>
  <c r="H216" i="28" s="1"/>
  <c r="G228" i="28"/>
  <c r="F244" i="28"/>
  <c r="AF158" i="28"/>
  <c r="AA168" i="28"/>
  <c r="AA152" i="28"/>
  <c r="Y160" i="28"/>
  <c r="X204" i="28"/>
  <c r="W150" i="28"/>
  <c r="V159" i="28"/>
  <c r="AB202" i="28"/>
  <c r="AB167" i="28"/>
  <c r="AB151" i="28"/>
  <c r="AC159" i="28"/>
  <c r="AG160" i="28"/>
  <c r="AS147" i="28"/>
  <c r="BU145" i="28"/>
  <c r="CC145" i="28"/>
  <c r="BV145" i="28"/>
  <c r="BS145" i="28"/>
  <c r="CA145" i="28"/>
  <c r="BR145" i="28"/>
  <c r="BT145" i="28"/>
  <c r="CB145" i="28"/>
  <c r="BZ145" i="28"/>
  <c r="BY145" i="28"/>
  <c r="F200" i="28"/>
  <c r="AL126" i="28"/>
  <c r="BU144" i="28"/>
  <c r="L113" i="12"/>
  <c r="O113" i="12"/>
  <c r="M113" i="12"/>
  <c r="N113" i="12"/>
  <c r="Q113" i="12"/>
  <c r="G113" i="12"/>
  <c r="H113" i="12"/>
  <c r="I113" i="12"/>
  <c r="P113" i="12"/>
  <c r="J113" i="12"/>
  <c r="K113" i="12"/>
  <c r="F113" i="12"/>
  <c r="I206" i="28"/>
  <c r="F185" i="28"/>
  <c r="R185" i="28" s="1"/>
  <c r="I205" i="28"/>
  <c r="I187" i="28"/>
  <c r="BY144" i="28"/>
  <c r="BZ144" i="28"/>
  <c r="BW144" i="28"/>
  <c r="BX144" i="28"/>
  <c r="BR144" i="28"/>
  <c r="K163" i="12"/>
  <c r="I204" i="28"/>
  <c r="I216" i="28" s="1"/>
  <c r="BK145" i="28"/>
  <c r="BN145" i="28" s="1"/>
  <c r="BF144" i="28"/>
  <c r="BN144" i="28" s="1"/>
  <c r="BV144" i="28"/>
  <c r="BU143" i="28"/>
  <c r="CC143" i="28"/>
  <c r="BR143" i="28"/>
  <c r="BV143" i="28"/>
  <c r="BS143" i="28"/>
  <c r="CA143" i="28"/>
  <c r="BT143" i="28"/>
  <c r="CB143" i="28"/>
  <c r="BY146" i="28"/>
  <c r="BZ146" i="28"/>
  <c r="BW146" i="28"/>
  <c r="BX146" i="28"/>
  <c r="F98" i="12"/>
  <c r="I98" i="12"/>
  <c r="J98" i="12"/>
  <c r="K98" i="12"/>
  <c r="H98" i="12"/>
  <c r="G98" i="12"/>
  <c r="M98" i="12"/>
  <c r="Q98" i="12"/>
  <c r="N98" i="12"/>
  <c r="L156" i="12"/>
  <c r="CA140" i="28"/>
  <c r="BW140" i="28"/>
  <c r="R86" i="12"/>
  <c r="F116" i="12"/>
  <c r="M116" i="12"/>
  <c r="P116" i="12"/>
  <c r="H116" i="12"/>
  <c r="G116" i="12"/>
  <c r="L116" i="12"/>
  <c r="N116" i="12"/>
  <c r="I116" i="12"/>
  <c r="O116" i="12"/>
  <c r="Q116" i="12"/>
  <c r="F177" i="12"/>
  <c r="G175" i="12"/>
  <c r="Q93" i="12"/>
  <c r="O93" i="12"/>
  <c r="H142" i="12"/>
  <c r="G160" i="12"/>
  <c r="H160" i="12" s="1"/>
  <c r="F172" i="12"/>
  <c r="O114" i="12"/>
  <c r="P114" i="12"/>
  <c r="Q114" i="12"/>
  <c r="F114" i="12"/>
  <c r="G114" i="12"/>
  <c r="L114" i="12"/>
  <c r="O110" i="12"/>
  <c r="P110" i="12"/>
  <c r="I110" i="12"/>
  <c r="Q110" i="12"/>
  <c r="L110" i="12"/>
  <c r="J110" i="12"/>
  <c r="K110" i="12"/>
  <c r="M110" i="12"/>
  <c r="N110" i="12"/>
  <c r="H110" i="12"/>
  <c r="G102" i="12"/>
  <c r="M102" i="12"/>
  <c r="O102" i="12"/>
  <c r="Q102" i="12"/>
  <c r="L102" i="12"/>
  <c r="H129" i="12"/>
  <c r="H130" i="12"/>
  <c r="H132" i="12"/>
  <c r="H128" i="12"/>
  <c r="F132" i="12"/>
  <c r="F135" i="12"/>
  <c r="F142" i="12"/>
  <c r="I112" i="12"/>
  <c r="Q112" i="12"/>
  <c r="M112" i="12"/>
  <c r="N112" i="12"/>
  <c r="O112" i="12"/>
  <c r="K112" i="12"/>
  <c r="F112" i="12"/>
  <c r="G112" i="12"/>
  <c r="P112" i="12"/>
  <c r="J112" i="12"/>
  <c r="L112" i="12"/>
  <c r="N93" i="12"/>
  <c r="F107" i="12"/>
  <c r="N107" i="12"/>
  <c r="G107" i="12"/>
  <c r="M93" i="12"/>
  <c r="H102" i="12"/>
  <c r="Q111" i="12"/>
  <c r="O111" i="12"/>
  <c r="P111" i="12"/>
  <c r="J111" i="12"/>
  <c r="F111" i="12"/>
  <c r="I111" i="12"/>
  <c r="L111" i="12"/>
  <c r="K111" i="12"/>
  <c r="L93" i="12"/>
  <c r="J108" i="12"/>
  <c r="K132" i="12"/>
  <c r="K135" i="12"/>
  <c r="K142" i="12"/>
  <c r="K128" i="12"/>
  <c r="K129" i="12"/>
  <c r="M135" i="12"/>
  <c r="M129" i="12"/>
  <c r="M130" i="12"/>
  <c r="M132" i="12"/>
  <c r="J132" i="12"/>
  <c r="J135" i="12"/>
  <c r="J130" i="12"/>
  <c r="I142" i="12"/>
  <c r="I132" i="12"/>
  <c r="I135" i="12"/>
  <c r="N135" i="12"/>
  <c r="N129" i="12"/>
  <c r="N130" i="12"/>
  <c r="L135" i="12"/>
  <c r="L129" i="12"/>
  <c r="L130" i="12"/>
  <c r="J129" i="12"/>
  <c r="BH88" i="12" l="1"/>
  <c r="BF86" i="12"/>
  <c r="BB88" i="12"/>
  <c r="AG13" i="12"/>
  <c r="AG23" i="12" s="1"/>
  <c r="AG39" i="12" s="1"/>
  <c r="BM90" i="12"/>
  <c r="BM86" i="12"/>
  <c r="BG88" i="12"/>
  <c r="BH89" i="12"/>
  <c r="BF88" i="12"/>
  <c r="AN119" i="12"/>
  <c r="Y13" i="12"/>
  <c r="Y23" i="12" s="1"/>
  <c r="Y39" i="12" s="1"/>
  <c r="BK90" i="12"/>
  <c r="X13" i="12"/>
  <c r="X23" i="12" s="1"/>
  <c r="X39" i="12" s="1"/>
  <c r="BF89" i="12"/>
  <c r="BC90" i="12"/>
  <c r="BL88" i="12"/>
  <c r="AP7" i="12"/>
  <c r="AP9" i="12" s="1"/>
  <c r="BC86" i="12"/>
  <c r="BH86" i="12"/>
  <c r="BJ86" i="12"/>
  <c r="BJ90" i="12"/>
  <c r="BB86" i="12"/>
  <c r="AH7" i="12"/>
  <c r="BL87" i="12"/>
  <c r="BG86" i="12"/>
  <c r="BG87" i="12"/>
  <c r="BL90" i="12"/>
  <c r="BB90" i="12"/>
  <c r="BN90" i="12" s="1"/>
  <c r="BE86" i="12"/>
  <c r="AH93" i="12"/>
  <c r="AX88" i="12"/>
  <c r="AA13" i="12"/>
  <c r="AA23" i="12" s="1"/>
  <c r="AA39" i="12" s="1"/>
  <c r="BD90" i="12"/>
  <c r="BK86" i="12"/>
  <c r="AX89" i="12"/>
  <c r="AX87" i="12"/>
  <c r="AV7" i="12"/>
  <c r="AV9" i="12" s="1"/>
  <c r="AV10" i="12" s="1"/>
  <c r="AX90" i="12"/>
  <c r="BD87" i="12"/>
  <c r="BD93" i="12" s="1"/>
  <c r="BK89" i="12"/>
  <c r="BL86" i="12"/>
  <c r="BC88" i="12"/>
  <c r="BM88" i="12"/>
  <c r="W13" i="12"/>
  <c r="W23" i="12" s="1"/>
  <c r="W39" i="12" s="1"/>
  <c r="AR93" i="12"/>
  <c r="BK87" i="12"/>
  <c r="BJ89" i="12"/>
  <c r="BI86" i="12"/>
  <c r="BK88" i="12"/>
  <c r="AM132" i="12"/>
  <c r="AM134" i="12"/>
  <c r="AM128" i="12"/>
  <c r="AM129" i="12"/>
  <c r="AM130" i="12"/>
  <c r="AM142" i="12"/>
  <c r="AM135" i="12"/>
  <c r="AM118" i="12"/>
  <c r="AM119" i="12"/>
  <c r="AM121" i="12" s="1"/>
  <c r="AG20" i="12"/>
  <c r="AG17" i="12"/>
  <c r="AO7" i="12"/>
  <c r="AO9" i="12" s="1"/>
  <c r="AO10" i="12" s="1"/>
  <c r="AP58" i="12"/>
  <c r="AO73" i="12"/>
  <c r="AO74" i="12"/>
  <c r="AO102" i="12"/>
  <c r="AO119" i="12" s="1"/>
  <c r="AN7" i="12"/>
  <c r="AN9" i="12" s="1"/>
  <c r="AN10" i="12" s="1"/>
  <c r="AN13" i="12" s="1"/>
  <c r="BB87" i="12"/>
  <c r="BG89" i="12"/>
  <c r="BC89" i="12"/>
  <c r="AS93" i="12"/>
  <c r="BF87" i="12"/>
  <c r="BJ87" i="12"/>
  <c r="BE89" i="12"/>
  <c r="AU93" i="12"/>
  <c r="AN132" i="12"/>
  <c r="AN129" i="12"/>
  <c r="AN142" i="12"/>
  <c r="AN134" i="12"/>
  <c r="AN130" i="12"/>
  <c r="AN128" i="12"/>
  <c r="AN118" i="12"/>
  <c r="AN121" i="12" s="1"/>
  <c r="AN135" i="12"/>
  <c r="AL7" i="12"/>
  <c r="AL9" i="12" s="1"/>
  <c r="BM87" i="12"/>
  <c r="BI87" i="12"/>
  <c r="BL89" i="12"/>
  <c r="AT93" i="12"/>
  <c r="AQ93" i="12"/>
  <c r="AM93" i="12"/>
  <c r="BE87" i="12"/>
  <c r="AS70" i="12"/>
  <c r="AR114" i="12"/>
  <c r="V23" i="12"/>
  <c r="AB39" i="12"/>
  <c r="AF20" i="12"/>
  <c r="AF44" i="12" s="1"/>
  <c r="AF17" i="12"/>
  <c r="W20" i="12"/>
  <c r="W44" i="12" s="1"/>
  <c r="Y20" i="12"/>
  <c r="Y44" i="12" s="1"/>
  <c r="Y17" i="12"/>
  <c r="AB17" i="12"/>
  <c r="AB20" i="12"/>
  <c r="AE20" i="12"/>
  <c r="AE44" i="12" s="1"/>
  <c r="AE17" i="12"/>
  <c r="Z17" i="12"/>
  <c r="Z20" i="12"/>
  <c r="Z44" i="12" s="1"/>
  <c r="V20" i="12"/>
  <c r="V44" i="12" s="1"/>
  <c r="AH19" i="12"/>
  <c r="BC93" i="12"/>
  <c r="AW7" i="12"/>
  <c r="AW9" i="12" s="1"/>
  <c r="AW10" i="12" s="1"/>
  <c r="BB91" i="12"/>
  <c r="BN91" i="12" s="1"/>
  <c r="BH7" i="12"/>
  <c r="BH9" i="12" s="1"/>
  <c r="BH93" i="12"/>
  <c r="BM7" i="12"/>
  <c r="BM9" i="12" s="1"/>
  <c r="BM10" i="12" s="1"/>
  <c r="BM13" i="12" s="1"/>
  <c r="BF177" i="12"/>
  <c r="BG175" i="12"/>
  <c r="BJ163" i="12"/>
  <c r="BF156" i="12"/>
  <c r="BF172" i="12" s="1"/>
  <c r="AP93" i="12"/>
  <c r="AM7" i="12"/>
  <c r="AM9" i="12" s="1"/>
  <c r="AM10" i="12" s="1"/>
  <c r="AS7" i="12"/>
  <c r="AS9" i="12" s="1"/>
  <c r="AT7" i="12"/>
  <c r="AT9" i="12" s="1"/>
  <c r="AT10" i="12" s="1"/>
  <c r="AN93" i="12"/>
  <c r="AU7" i="12"/>
  <c r="AU9" i="12" s="1"/>
  <c r="AU10" i="12" s="1"/>
  <c r="AU13" i="12" s="1"/>
  <c r="AP10" i="12"/>
  <c r="AP13" i="12" s="1"/>
  <c r="AR7" i="12"/>
  <c r="AR9" i="12" s="1"/>
  <c r="AO93" i="12"/>
  <c r="AV93" i="12"/>
  <c r="AQ7" i="12"/>
  <c r="AQ9" i="12" s="1"/>
  <c r="AL93" i="12"/>
  <c r="AX91" i="12"/>
  <c r="AW93" i="12"/>
  <c r="AP175" i="12"/>
  <c r="AO177" i="12"/>
  <c r="AP156" i="12"/>
  <c r="AO163" i="12"/>
  <c r="Z145" i="12"/>
  <c r="Z159" i="12" s="1"/>
  <c r="Z161" i="12" s="1"/>
  <c r="AB175" i="12"/>
  <c r="AC175" i="12" s="1"/>
  <c r="W145" i="12"/>
  <c r="W159" i="12" s="1"/>
  <c r="W161" i="12" s="1"/>
  <c r="AH119" i="12"/>
  <c r="AA145" i="12"/>
  <c r="AA159" i="12" s="1"/>
  <c r="AA161" i="12" s="1"/>
  <c r="X145" i="12"/>
  <c r="X159" i="12" s="1"/>
  <c r="X161" i="12" s="1"/>
  <c r="V121" i="12"/>
  <c r="AH121" i="12" s="1"/>
  <c r="AD145" i="12"/>
  <c r="AD159" i="12" s="1"/>
  <c r="AD161" i="12" s="1"/>
  <c r="AC13" i="12"/>
  <c r="AC23" i="12" s="1"/>
  <c r="AC39" i="12" s="1"/>
  <c r="AH9" i="12"/>
  <c r="AF145" i="12"/>
  <c r="AF159" i="12" s="1"/>
  <c r="AF161" i="12" s="1"/>
  <c r="AE145" i="12"/>
  <c r="AE159" i="12" s="1"/>
  <c r="AE161" i="12" s="1"/>
  <c r="Y145" i="12"/>
  <c r="Y159" i="12" s="1"/>
  <c r="Y161" i="12" s="1"/>
  <c r="AG145" i="12"/>
  <c r="AG159" i="12" s="1"/>
  <c r="AG161" i="12" s="1"/>
  <c r="AH161" i="12" s="1"/>
  <c r="AC145" i="12"/>
  <c r="AC159" i="12" s="1"/>
  <c r="AC161" i="12" s="1"/>
  <c r="AB145" i="12"/>
  <c r="AB159" i="12" s="1"/>
  <c r="AB161" i="12" s="1"/>
  <c r="Z163" i="12"/>
  <c r="Y156" i="12"/>
  <c r="Y172" i="12" s="1"/>
  <c r="AH144" i="12"/>
  <c r="R93" i="12"/>
  <c r="R118" i="12"/>
  <c r="J13" i="12"/>
  <c r="I13" i="12"/>
  <c r="P13" i="12"/>
  <c r="Q13" i="12"/>
  <c r="O13" i="12"/>
  <c r="M13" i="12"/>
  <c r="N13" i="12"/>
  <c r="G9" i="12"/>
  <c r="K125" i="12"/>
  <c r="J125" i="12"/>
  <c r="R7" i="12"/>
  <c r="O119" i="12"/>
  <c r="O121" i="12" s="1"/>
  <c r="H119" i="12"/>
  <c r="H121" i="12" s="1"/>
  <c r="P119" i="12"/>
  <c r="P121" i="12" s="1"/>
  <c r="Q119" i="12"/>
  <c r="Q121" i="12" s="1"/>
  <c r="F119" i="12"/>
  <c r="F121" i="12" s="1"/>
  <c r="L119" i="12"/>
  <c r="J119" i="12"/>
  <c r="J121" i="12" s="1"/>
  <c r="G119" i="12"/>
  <c r="G121" i="12" s="1"/>
  <c r="N119" i="12"/>
  <c r="N121" i="12" s="1"/>
  <c r="I119" i="12"/>
  <c r="I121" i="12" s="1"/>
  <c r="K119" i="12"/>
  <c r="K121" i="12" s="1"/>
  <c r="M119" i="12"/>
  <c r="M121" i="12" s="1"/>
  <c r="R101" i="12"/>
  <c r="R134" i="12"/>
  <c r="Q144" i="12"/>
  <c r="P144" i="12"/>
  <c r="R109" i="12"/>
  <c r="G144" i="12"/>
  <c r="O144" i="12"/>
  <c r="R99" i="12"/>
  <c r="R100" i="12"/>
  <c r="R96" i="12"/>
  <c r="J144" i="12"/>
  <c r="R120" i="12"/>
  <c r="R143" i="12"/>
  <c r="R108" i="12"/>
  <c r="R105" i="12"/>
  <c r="R110" i="12"/>
  <c r="R106" i="12"/>
  <c r="R95" i="12"/>
  <c r="R130" i="12"/>
  <c r="R113" i="12"/>
  <c r="N144" i="12"/>
  <c r="BN172" i="28"/>
  <c r="G136" i="28"/>
  <c r="L190" i="28"/>
  <c r="L217" i="28" s="1"/>
  <c r="L231" i="28" s="1"/>
  <c r="L233" i="28" s="1"/>
  <c r="P190" i="28"/>
  <c r="P217" i="28" s="1"/>
  <c r="P231" i="28" s="1"/>
  <c r="P233" i="28" s="1"/>
  <c r="J217" i="28"/>
  <c r="J231" i="28" s="1"/>
  <c r="J233" i="28" s="1"/>
  <c r="AQ90" i="28"/>
  <c r="AQ151" i="28" s="1"/>
  <c r="AP151" i="28"/>
  <c r="AX151" i="28" s="1"/>
  <c r="AH160" i="28"/>
  <c r="R128" i="12"/>
  <c r="H144" i="12"/>
  <c r="CD142" i="28"/>
  <c r="AH158" i="28"/>
  <c r="AH154" i="28"/>
  <c r="R156" i="28"/>
  <c r="AP100" i="28"/>
  <c r="AO161" i="28"/>
  <c r="R205" i="28"/>
  <c r="BF153" i="28"/>
  <c r="AH155" i="28"/>
  <c r="BU141" i="28"/>
  <c r="BU147" i="28" s="1"/>
  <c r="CC141" i="28"/>
  <c r="CC147" i="28" s="1"/>
  <c r="BV141" i="28"/>
  <c r="BV147" i="28" s="1"/>
  <c r="BS141" i="28"/>
  <c r="BS147" i="28" s="1"/>
  <c r="CA141" i="28"/>
  <c r="CA147" i="28" s="1"/>
  <c r="BT141" i="28"/>
  <c r="BT147" i="28" s="1"/>
  <c r="CB141" i="28"/>
  <c r="CB147" i="28" s="1"/>
  <c r="BZ141" i="28"/>
  <c r="BZ147" i="28" s="1"/>
  <c r="BR141" i="28"/>
  <c r="BY141" i="28"/>
  <c r="BY147" i="28" s="1"/>
  <c r="BW141" i="28"/>
  <c r="BX141" i="28"/>
  <c r="BX147" i="28" s="1"/>
  <c r="F136" i="28"/>
  <c r="AH156" i="28"/>
  <c r="AH206" i="28"/>
  <c r="CB91" i="28"/>
  <c r="CA152" i="28"/>
  <c r="M217" i="28"/>
  <c r="M231" i="28" s="1"/>
  <c r="M233" i="28" s="1"/>
  <c r="R147" i="28"/>
  <c r="BY108" i="28"/>
  <c r="BX169" i="28"/>
  <c r="AX153" i="28"/>
  <c r="AP160" i="28"/>
  <c r="AQ99" i="28"/>
  <c r="Y216" i="28"/>
  <c r="BB205" i="28"/>
  <c r="BB200" i="28"/>
  <c r="BB208" i="28"/>
  <c r="BB207" i="28"/>
  <c r="BB201" i="28"/>
  <c r="BB206" i="28"/>
  <c r="BB202" i="28"/>
  <c r="BB185" i="28"/>
  <c r="BB187" i="28"/>
  <c r="BB204" i="28"/>
  <c r="BB214" i="28"/>
  <c r="X235" i="28"/>
  <c r="W190" i="28"/>
  <c r="Z190" i="28"/>
  <c r="Z216" i="28"/>
  <c r="BG235" i="28"/>
  <c r="N217" i="28"/>
  <c r="N231" i="28" s="1"/>
  <c r="N233" i="28" s="1"/>
  <c r="BN165" i="28"/>
  <c r="BU228" i="28"/>
  <c r="AH170" i="28"/>
  <c r="BB147" i="28"/>
  <c r="BN141" i="28"/>
  <c r="CB95" i="28"/>
  <c r="CA156" i="28"/>
  <c r="AQ163" i="28"/>
  <c r="AR102" i="28"/>
  <c r="BR9" i="28"/>
  <c r="BM18" i="28"/>
  <c r="AL18" i="28"/>
  <c r="AM9" i="28"/>
  <c r="AX8" i="28"/>
  <c r="BY100" i="28"/>
  <c r="BX161" i="28"/>
  <c r="AP9" i="28"/>
  <c r="AP18" i="28" s="1"/>
  <c r="AO18" i="28"/>
  <c r="R160" i="28"/>
  <c r="I190" i="28"/>
  <c r="I217" i="28" s="1"/>
  <c r="BC126" i="28"/>
  <c r="BD88" i="28"/>
  <c r="BC149" i="28"/>
  <c r="K190" i="28"/>
  <c r="K217" i="28" s="1"/>
  <c r="K231" i="28" s="1"/>
  <c r="K233" i="28" s="1"/>
  <c r="AC188" i="28"/>
  <c r="AC190" i="28"/>
  <c r="AC217" i="28" s="1"/>
  <c r="AC231" i="28" s="1"/>
  <c r="AC233" i="28" s="1"/>
  <c r="AD188" i="28"/>
  <c r="AD190" i="28"/>
  <c r="AD217" i="28" s="1"/>
  <c r="AD231" i="28" s="1"/>
  <c r="AD233" i="28" s="1"/>
  <c r="CD175" i="28"/>
  <c r="AR172" i="28"/>
  <c r="AS111" i="28"/>
  <c r="N190" i="28"/>
  <c r="H190" i="28"/>
  <c r="H217" i="28" s="1"/>
  <c r="H231" i="28" s="1"/>
  <c r="H233" i="28" s="1"/>
  <c r="BK108" i="28"/>
  <c r="BJ169" i="28"/>
  <c r="BG228" i="28"/>
  <c r="AH159" i="28"/>
  <c r="H228" i="28"/>
  <c r="H244" i="28"/>
  <c r="G244" i="28"/>
  <c r="BE127" i="28"/>
  <c r="BE150" i="28"/>
  <c r="BF89" i="28"/>
  <c r="BU101" i="28"/>
  <c r="BT162" i="28"/>
  <c r="BT127" i="28"/>
  <c r="BG94" i="28"/>
  <c r="BF155" i="28"/>
  <c r="R152" i="28"/>
  <c r="AH172" i="28"/>
  <c r="W216" i="28"/>
  <c r="BF147" i="28"/>
  <c r="AH201" i="28"/>
  <c r="AO91" i="28"/>
  <c r="AN152" i="28"/>
  <c r="AN165" i="28"/>
  <c r="AO104" i="28"/>
  <c r="AQ98" i="28"/>
  <c r="AP159" i="28"/>
  <c r="BJ99" i="28"/>
  <c r="BI160" i="28"/>
  <c r="BN175" i="28"/>
  <c r="N84" i="28"/>
  <c r="N130" i="28" s="1"/>
  <c r="BH92" i="28"/>
  <c r="BG153" i="28"/>
  <c r="J136" i="28"/>
  <c r="AE188" i="28"/>
  <c r="AE190" i="28" s="1"/>
  <c r="AE217" i="28" s="1"/>
  <c r="AE231" i="28" s="1"/>
  <c r="AE233" i="28" s="1"/>
  <c r="AH157" i="28"/>
  <c r="BD232" i="28"/>
  <c r="BC244" i="28"/>
  <c r="AX170" i="28"/>
  <c r="BU249" i="28"/>
  <c r="BV248" i="28"/>
  <c r="R168" i="28"/>
  <c r="L163" i="12"/>
  <c r="BE168" i="28"/>
  <c r="BF109" i="28"/>
  <c r="BE170" i="28"/>
  <c r="H249" i="28"/>
  <c r="I247" i="28"/>
  <c r="AH162" i="28"/>
  <c r="G188" i="28"/>
  <c r="G190" i="28"/>
  <c r="R151" i="28"/>
  <c r="AH150" i="28"/>
  <c r="AO249" i="28"/>
  <c r="AP248" i="28"/>
  <c r="CC98" i="28"/>
  <c r="CB159" i="28"/>
  <c r="P135" i="28"/>
  <c r="AH163" i="28"/>
  <c r="BK147" i="28"/>
  <c r="BX92" i="28"/>
  <c r="BW153" i="28"/>
  <c r="AO107" i="28"/>
  <c r="AN168" i="28"/>
  <c r="AH166" i="28"/>
  <c r="H218" i="28"/>
  <c r="H136" i="28"/>
  <c r="V216" i="28"/>
  <c r="AH200" i="28"/>
  <c r="AM207" i="28"/>
  <c r="AM202" i="28"/>
  <c r="AM204" i="28"/>
  <c r="AM200" i="28"/>
  <c r="AM216" i="28" s="1"/>
  <c r="AM185" i="28"/>
  <c r="AM214" i="28"/>
  <c r="AM201" i="28"/>
  <c r="AM206" i="28"/>
  <c r="AM187" i="28"/>
  <c r="AO103" i="28"/>
  <c r="AN164" i="28"/>
  <c r="AQ88" i="28"/>
  <c r="AP149" i="28"/>
  <c r="R155" i="28"/>
  <c r="N79" i="28"/>
  <c r="R79" i="28" s="1"/>
  <c r="R62" i="28"/>
  <c r="BN161" i="28"/>
  <c r="AN228" i="28"/>
  <c r="AN244" i="28" s="1"/>
  <c r="AM244" i="28"/>
  <c r="Y190" i="28"/>
  <c r="Y217" i="28" s="1"/>
  <c r="Y231" i="28" s="1"/>
  <c r="Y233" i="28" s="1"/>
  <c r="G235" i="28"/>
  <c r="O216" i="28"/>
  <c r="O217" i="28" s="1"/>
  <c r="O231" i="28" s="1"/>
  <c r="O233" i="28" s="1"/>
  <c r="BE249" i="28"/>
  <c r="BF247" i="28"/>
  <c r="AX158" i="28"/>
  <c r="BH93" i="28"/>
  <c r="BG154" i="28"/>
  <c r="R112" i="12"/>
  <c r="AM208" i="28"/>
  <c r="AM205" i="28"/>
  <c r="AX147" i="28"/>
  <c r="R206" i="28"/>
  <c r="BY89" i="28"/>
  <c r="BX150" i="28"/>
  <c r="BN159" i="28"/>
  <c r="BM172" i="28"/>
  <c r="BN111" i="28"/>
  <c r="AT18" i="28"/>
  <c r="AU9" i="28"/>
  <c r="AU18" i="28" s="1"/>
  <c r="AO108" i="28"/>
  <c r="AN169" i="28"/>
  <c r="AH214" i="28"/>
  <c r="CA109" i="28"/>
  <c r="BZ170" i="28"/>
  <c r="AQ89" i="28"/>
  <c r="BM106" i="28"/>
  <c r="BL167" i="28"/>
  <c r="AC216" i="28"/>
  <c r="Q136" i="28"/>
  <c r="X22" i="28"/>
  <c r="AB190" i="28"/>
  <c r="AB217" i="28" s="1"/>
  <c r="AB231" i="28" s="1"/>
  <c r="AB233" i="28" s="1"/>
  <c r="AB188" i="28"/>
  <c r="R77" i="28"/>
  <c r="R84" i="28" s="1"/>
  <c r="BW235" i="28"/>
  <c r="BG152" i="28"/>
  <c r="BH91" i="28"/>
  <c r="V21" i="28"/>
  <c r="W13" i="28"/>
  <c r="W19" i="28"/>
  <c r="AE216" i="28"/>
  <c r="L136" i="28"/>
  <c r="L218" i="28"/>
  <c r="AH18" i="28"/>
  <c r="I144" i="12"/>
  <c r="G172" i="12"/>
  <c r="AL206" i="28"/>
  <c r="AL202" i="28"/>
  <c r="AL201" i="28"/>
  <c r="AL200" i="28"/>
  <c r="AL204" i="28"/>
  <c r="AL207" i="28"/>
  <c r="AL214" i="28"/>
  <c r="AL187" i="28"/>
  <c r="I188" i="28"/>
  <c r="R142" i="12"/>
  <c r="BW7" i="28"/>
  <c r="BW147" i="28"/>
  <c r="CD140" i="28"/>
  <c r="F216" i="28"/>
  <c r="R200" i="28"/>
  <c r="CD155" i="28"/>
  <c r="X216" i="28"/>
  <c r="AG216" i="28"/>
  <c r="G216" i="28"/>
  <c r="BE153" i="28"/>
  <c r="AH202" i="28"/>
  <c r="AN249" i="28"/>
  <c r="CD168" i="28"/>
  <c r="AH153" i="28"/>
  <c r="AP150" i="28"/>
  <c r="AH165" i="28"/>
  <c r="Q188" i="28"/>
  <c r="Q190" i="28" s="1"/>
  <c r="Q217" i="28" s="1"/>
  <c r="AA190" i="28"/>
  <c r="AA217" i="28" s="1"/>
  <c r="AA231" i="28" s="1"/>
  <c r="AA233" i="28" s="1"/>
  <c r="K218" i="28"/>
  <c r="K136" i="28"/>
  <c r="AL188" i="28"/>
  <c r="AQ18" i="28"/>
  <c r="AR9" i="28"/>
  <c r="AR18" i="28" s="1"/>
  <c r="V66" i="28"/>
  <c r="W20" i="28"/>
  <c r="V24" i="28"/>
  <c r="AX154" i="28"/>
  <c r="I160" i="12"/>
  <c r="H172" i="12"/>
  <c r="R114" i="12"/>
  <c r="R129" i="12"/>
  <c r="R111" i="12"/>
  <c r="CD145" i="28"/>
  <c r="M144" i="12"/>
  <c r="R135" i="12"/>
  <c r="F144" i="12"/>
  <c r="CA7" i="28"/>
  <c r="CD143" i="28"/>
  <c r="BJ103" i="28"/>
  <c r="BI164" i="28"/>
  <c r="AN126" i="28"/>
  <c r="R204" i="28"/>
  <c r="BD153" i="28"/>
  <c r="AN106" i="28"/>
  <c r="AM167" i="28"/>
  <c r="BU110" i="28"/>
  <c r="BT171" i="28"/>
  <c r="F188" i="28"/>
  <c r="AH204" i="28"/>
  <c r="CB103" i="28"/>
  <c r="CA164" i="28"/>
  <c r="J216" i="28"/>
  <c r="CB99" i="28"/>
  <c r="CA160" i="28"/>
  <c r="AR110" i="28"/>
  <c r="AQ171" i="28"/>
  <c r="P188" i="28"/>
  <c r="BL102" i="28"/>
  <c r="BK163" i="28"/>
  <c r="AN94" i="28"/>
  <c r="AM155" i="28"/>
  <c r="AH161" i="28"/>
  <c r="X190" i="28"/>
  <c r="X217" i="28" s="1"/>
  <c r="X231" i="28" s="1"/>
  <c r="X233" i="28" s="1"/>
  <c r="AH149" i="28"/>
  <c r="V190" i="28"/>
  <c r="M132" i="28"/>
  <c r="AS247" i="28"/>
  <c r="G177" i="12"/>
  <c r="H175" i="12"/>
  <c r="CD144" i="28"/>
  <c r="O84" i="28"/>
  <c r="O130" i="28" s="1"/>
  <c r="O78" i="28"/>
  <c r="O132" i="28" s="1"/>
  <c r="O134" i="28" s="1"/>
  <c r="R107" i="12"/>
  <c r="R102" i="12"/>
  <c r="K144" i="12"/>
  <c r="L144" i="12"/>
  <c r="R132" i="12"/>
  <c r="R116" i="12"/>
  <c r="M156" i="12"/>
  <c r="R98" i="12"/>
  <c r="AH152" i="28"/>
  <c r="AB216" i="28"/>
  <c r="CD163" i="28"/>
  <c r="AH147" i="28"/>
  <c r="R163" i="28"/>
  <c r="R201" i="28"/>
  <c r="AH171" i="28"/>
  <c r="AH189" i="28"/>
  <c r="R164" i="28"/>
  <c r="BN9" i="28"/>
  <c r="BC18" i="28"/>
  <c r="BH18" i="28"/>
  <c r="BI9" i="28"/>
  <c r="BI18" i="28" s="1"/>
  <c r="BH101" i="28"/>
  <c r="BG162" i="28"/>
  <c r="AH207" i="28"/>
  <c r="CC106" i="28"/>
  <c r="CB167" i="28"/>
  <c r="BN97" i="28"/>
  <c r="BM158" i="28"/>
  <c r="BN158" i="28" s="1"/>
  <c r="F190" i="28"/>
  <c r="L188" i="28"/>
  <c r="CC151" i="28"/>
  <c r="CD151" i="28" s="1"/>
  <c r="CD90" i="28"/>
  <c r="AM249" i="28"/>
  <c r="Y247" i="28"/>
  <c r="X249" i="28"/>
  <c r="AF216" i="28"/>
  <c r="AF188" i="28"/>
  <c r="AF190" i="28"/>
  <c r="AF217" i="28" s="1"/>
  <c r="AF231" i="28" s="1"/>
  <c r="AF233" i="28" s="1"/>
  <c r="AG188" i="28"/>
  <c r="AG190" i="28" s="1"/>
  <c r="AG217" i="28" s="1"/>
  <c r="AG231" i="28" s="1"/>
  <c r="BE151" i="28"/>
  <c r="BF90" i="28"/>
  <c r="AH164" i="28"/>
  <c r="R214" i="28"/>
  <c r="BN8" i="28"/>
  <c r="X15" i="28"/>
  <c r="Y228" i="28"/>
  <c r="Y244" i="28"/>
  <c r="AT235" i="28"/>
  <c r="BD7" i="12" l="1"/>
  <c r="BD9" i="12" s="1"/>
  <c r="BD10" i="12" s="1"/>
  <c r="BD13" i="12" s="1"/>
  <c r="X17" i="12"/>
  <c r="BC7" i="12"/>
  <c r="BC9" i="12" s="1"/>
  <c r="BC10" i="12" s="1"/>
  <c r="BC13" i="12" s="1"/>
  <c r="BG93" i="12"/>
  <c r="AV13" i="12"/>
  <c r="X20" i="12"/>
  <c r="X44" i="12" s="1"/>
  <c r="BF7" i="12"/>
  <c r="BF9" i="12" s="1"/>
  <c r="BF10" i="12" s="1"/>
  <c r="BF13" i="12" s="1"/>
  <c r="BF20" i="12" s="1"/>
  <c r="BN86" i="12"/>
  <c r="BK7" i="12"/>
  <c r="BK9" i="12" s="1"/>
  <c r="Q23" i="12"/>
  <c r="Q39" i="12" s="1"/>
  <c r="Q29" i="12"/>
  <c r="Q26" i="12"/>
  <c r="AA20" i="12"/>
  <c r="AA44" i="12" s="1"/>
  <c r="BI93" i="12"/>
  <c r="BK93" i="12"/>
  <c r="W17" i="12"/>
  <c r="BM93" i="12"/>
  <c r="P17" i="12"/>
  <c r="P29" i="12"/>
  <c r="P26" i="12"/>
  <c r="AA17" i="12"/>
  <c r="N29" i="12"/>
  <c r="N26" i="12"/>
  <c r="BF93" i="12"/>
  <c r="BG7" i="12"/>
  <c r="BG9" i="12" s="1"/>
  <c r="BG10" i="12" s="1"/>
  <c r="BG13" i="12" s="1"/>
  <c r="BG17" i="12" s="1"/>
  <c r="BG27" i="12" s="1"/>
  <c r="BG43" i="12" s="1"/>
  <c r="BE7" i="12"/>
  <c r="BE9" i="12" s="1"/>
  <c r="BE10" i="12" s="1"/>
  <c r="BE13" i="12" s="1"/>
  <c r="BE23" i="12" s="1"/>
  <c r="BE39" i="12" s="1"/>
  <c r="BN88" i="12"/>
  <c r="O26" i="12"/>
  <c r="O29" i="12"/>
  <c r="M29" i="12"/>
  <c r="M26" i="12"/>
  <c r="BJ93" i="12"/>
  <c r="AB33" i="12"/>
  <c r="AB37" i="12" s="1"/>
  <c r="AB44" i="12"/>
  <c r="BL93" i="12"/>
  <c r="BJ7" i="12"/>
  <c r="BJ9" i="12" s="1"/>
  <c r="BJ10" i="12" s="1"/>
  <c r="BJ13" i="12" s="1"/>
  <c r="BJ23" i="12" s="1"/>
  <c r="BJ39" i="12" s="1"/>
  <c r="BN87" i="12"/>
  <c r="AG33" i="12"/>
  <c r="AG37" i="12" s="1"/>
  <c r="AG44" i="12"/>
  <c r="BB7" i="12"/>
  <c r="BB9" i="12" s="1"/>
  <c r="BE93" i="12"/>
  <c r="AH39" i="12"/>
  <c r="BL7" i="12"/>
  <c r="BL9" i="12" s="1"/>
  <c r="BL10" i="12" s="1"/>
  <c r="BL13" i="12" s="1"/>
  <c r="BL17" i="12" s="1"/>
  <c r="BL27" i="12" s="1"/>
  <c r="BL43" i="12" s="1"/>
  <c r="V33" i="12"/>
  <c r="V37" i="12" s="1"/>
  <c r="AT70" i="12"/>
  <c r="AS114" i="12"/>
  <c r="AS116" i="12"/>
  <c r="AM144" i="12"/>
  <c r="AM145" i="12" s="1"/>
  <c r="AM159" i="12" s="1"/>
  <c r="AM161" i="12" s="1"/>
  <c r="BI7" i="12"/>
  <c r="BI9" i="12" s="1"/>
  <c r="BI10" i="12" s="1"/>
  <c r="BI13" i="12" s="1"/>
  <c r="BI23" i="12" s="1"/>
  <c r="BI39" i="12" s="1"/>
  <c r="BN89" i="12"/>
  <c r="AQ58" i="12"/>
  <c r="AP74" i="12"/>
  <c r="AP73" i="12"/>
  <c r="AP102" i="12"/>
  <c r="AP119" i="12" s="1"/>
  <c r="AO13" i="12"/>
  <c r="AO23" i="12" s="1"/>
  <c r="AO39" i="12" s="1"/>
  <c r="AN144" i="12"/>
  <c r="AN145" i="12" s="1"/>
  <c r="AN159" i="12" s="1"/>
  <c r="AN161" i="12" s="1"/>
  <c r="AO142" i="12"/>
  <c r="AO128" i="12"/>
  <c r="AO135" i="12"/>
  <c r="AO129" i="12"/>
  <c r="AO118" i="12"/>
  <c r="AO121" i="12" s="1"/>
  <c r="AO134" i="12"/>
  <c r="AO132" i="12"/>
  <c r="AO130" i="12"/>
  <c r="BC20" i="12"/>
  <c r="BC17" i="12"/>
  <c r="BC27" i="12" s="1"/>
  <c r="BC43" i="12" s="1"/>
  <c r="BC23" i="12"/>
  <c r="BC39" i="12" s="1"/>
  <c r="BF23" i="12"/>
  <c r="BF39" i="12" s="1"/>
  <c r="BL20" i="12"/>
  <c r="BE20" i="12"/>
  <c r="BE17" i="12"/>
  <c r="BE27" i="12" s="1"/>
  <c r="BE43" i="12" s="1"/>
  <c r="BM20" i="12"/>
  <c r="BM17" i="12"/>
  <c r="BM27" i="12" s="1"/>
  <c r="BM43" i="12" s="1"/>
  <c r="BM23" i="12"/>
  <c r="BM39" i="12" s="1"/>
  <c r="BD17" i="12"/>
  <c r="BD27" i="12" s="1"/>
  <c r="BD43" i="12" s="1"/>
  <c r="BD23" i="12"/>
  <c r="BD39" i="12" s="1"/>
  <c r="BD20" i="12"/>
  <c r="BG20" i="12"/>
  <c r="BG23" i="12"/>
  <c r="BG39" i="12" s="1"/>
  <c r="AP17" i="12"/>
  <c r="AP27" i="12" s="1"/>
  <c r="AP43" i="12" s="1"/>
  <c r="AP23" i="12"/>
  <c r="AP39" i="12" s="1"/>
  <c r="AP20" i="12"/>
  <c r="AP30" i="12" s="1"/>
  <c r="AU23" i="12"/>
  <c r="AU39" i="12" s="1"/>
  <c r="AU20" i="12"/>
  <c r="AU30" i="12" s="1"/>
  <c r="AU17" i="12"/>
  <c r="AU27" i="12" s="1"/>
  <c r="AU43" i="12" s="1"/>
  <c r="AN23" i="12"/>
  <c r="AN39" i="12" s="1"/>
  <c r="AN20" i="12"/>
  <c r="AN30" i="12" s="1"/>
  <c r="AN17" i="12"/>
  <c r="AN27" i="12" s="1"/>
  <c r="AN43" i="12" s="1"/>
  <c r="AV23" i="12"/>
  <c r="AV39" i="12" s="1"/>
  <c r="AV20" i="12"/>
  <c r="AV30" i="12" s="1"/>
  <c r="AV17" i="12"/>
  <c r="AV27" i="12" s="1"/>
  <c r="AV43" i="12" s="1"/>
  <c r="AH23" i="12"/>
  <c r="G10" i="12"/>
  <c r="G13" i="12" s="1"/>
  <c r="G14" i="12" s="1"/>
  <c r="W33" i="12"/>
  <c r="W37" i="12" s="1"/>
  <c r="AE33" i="12"/>
  <c r="AE37" i="12" s="1"/>
  <c r="AF33" i="12"/>
  <c r="AF37" i="12" s="1"/>
  <c r="Y33" i="12"/>
  <c r="Y37" i="12" s="1"/>
  <c r="Z33" i="12"/>
  <c r="Z37" i="12" s="1"/>
  <c r="I20" i="12"/>
  <c r="I23" i="12"/>
  <c r="I39" i="12" s="1"/>
  <c r="J20" i="12"/>
  <c r="J30" i="12" s="1"/>
  <c r="J23" i="12"/>
  <c r="J39" i="12" s="1"/>
  <c r="N23" i="12"/>
  <c r="N39" i="12" s="1"/>
  <c r="M23" i="12"/>
  <c r="M39" i="12" s="1"/>
  <c r="O23" i="12"/>
  <c r="O39" i="12" s="1"/>
  <c r="P23" i="12"/>
  <c r="P39" i="12" s="1"/>
  <c r="AC17" i="12"/>
  <c r="AC20" i="12"/>
  <c r="AC44" i="12" s="1"/>
  <c r="BB93" i="12"/>
  <c r="AW13" i="12"/>
  <c r="BH10" i="12"/>
  <c r="BH13" i="12" s="1"/>
  <c r="BK10" i="12"/>
  <c r="BK13" i="12" s="1"/>
  <c r="BG156" i="12"/>
  <c r="BH175" i="12"/>
  <c r="BG177" i="12"/>
  <c r="BK163" i="12"/>
  <c r="AM13" i="12"/>
  <c r="AT13" i="12"/>
  <c r="AS10" i="12"/>
  <c r="AS13" i="12" s="1"/>
  <c r="AR10" i="12"/>
  <c r="AR13" i="12" s="1"/>
  <c r="AL10" i="12"/>
  <c r="AX9" i="12"/>
  <c r="AX93" i="12"/>
  <c r="AQ10" i="12"/>
  <c r="AQ13" i="12" s="1"/>
  <c r="AX7" i="12"/>
  <c r="AP163" i="12"/>
  <c r="AQ175" i="12"/>
  <c r="AP177" i="12"/>
  <c r="AQ156" i="12"/>
  <c r="AP172" i="12"/>
  <c r="AL145" i="12"/>
  <c r="I17" i="12"/>
  <c r="I27" i="12" s="1"/>
  <c r="I43" i="12" s="1"/>
  <c r="AB177" i="12"/>
  <c r="V145" i="12"/>
  <c r="AH145" i="12" s="1"/>
  <c r="AH10" i="12"/>
  <c r="AH159" i="12"/>
  <c r="F145" i="12"/>
  <c r="F159" i="12" s="1"/>
  <c r="AD175" i="12"/>
  <c r="AC177" i="12"/>
  <c r="AA163" i="12"/>
  <c r="Z156" i="12"/>
  <c r="Z172" i="12" s="1"/>
  <c r="O17" i="12"/>
  <c r="O20" i="12"/>
  <c r="N17" i="12"/>
  <c r="N20" i="12"/>
  <c r="M20" i="12"/>
  <c r="M17" i="12"/>
  <c r="Q17" i="12"/>
  <c r="Q20" i="12"/>
  <c r="J17" i="12"/>
  <c r="J27" i="12" s="1"/>
  <c r="J43" i="12" s="1"/>
  <c r="P20" i="12"/>
  <c r="K13" i="12"/>
  <c r="R9" i="12"/>
  <c r="D15" i="21"/>
  <c r="L125" i="12"/>
  <c r="M125" i="12"/>
  <c r="M145" i="12" s="1"/>
  <c r="M159" i="12" s="1"/>
  <c r="J145" i="12"/>
  <c r="J159" i="12" s="1"/>
  <c r="R119" i="12"/>
  <c r="I145" i="12"/>
  <c r="G145" i="12"/>
  <c r="K145" i="12"/>
  <c r="K159" i="12" s="1"/>
  <c r="H145" i="12"/>
  <c r="BB190" i="28"/>
  <c r="AH231" i="28"/>
  <c r="AG233" i="28"/>
  <c r="Q231" i="28"/>
  <c r="Q218" i="28"/>
  <c r="AN188" i="28"/>
  <c r="CC167" i="28"/>
  <c r="CD167" i="28" s="1"/>
  <c r="CD106" i="28"/>
  <c r="BI91" i="28"/>
  <c r="BH152" i="28"/>
  <c r="I231" i="28"/>
  <c r="I233" i="28" s="1"/>
  <c r="I218" i="28"/>
  <c r="L219" i="28"/>
  <c r="J218" i="28"/>
  <c r="BH94" i="28"/>
  <c r="BG155" i="28"/>
  <c r="AL16" i="28"/>
  <c r="BH235" i="28"/>
  <c r="BH228" i="28"/>
  <c r="AU235" i="28"/>
  <c r="AO106" i="28"/>
  <c r="AN167" i="28"/>
  <c r="BB188" i="28"/>
  <c r="AL216" i="28"/>
  <c r="BX235" i="28"/>
  <c r="CB109" i="28"/>
  <c r="CA170" i="28"/>
  <c r="BI93" i="28"/>
  <c r="BH154" i="28"/>
  <c r="AP107" i="28"/>
  <c r="AO168" i="28"/>
  <c r="P218" i="28"/>
  <c r="P136" i="28"/>
  <c r="I249" i="28"/>
  <c r="J247" i="28"/>
  <c r="BI92" i="28"/>
  <c r="BH153" i="28"/>
  <c r="BK99" i="28"/>
  <c r="BJ160" i="28"/>
  <c r="I228" i="28"/>
  <c r="BR18" i="28"/>
  <c r="BV244" i="28"/>
  <c r="BV228" i="28"/>
  <c r="Z217" i="28"/>
  <c r="Z231" i="28" s="1"/>
  <c r="Z233" i="28" s="1"/>
  <c r="AR99" i="28"/>
  <c r="AQ160" i="28"/>
  <c r="CC91" i="28"/>
  <c r="CB152" i="28"/>
  <c r="AS110" i="28"/>
  <c r="AR171" i="28"/>
  <c r="W31" i="28"/>
  <c r="W35" i="28"/>
  <c r="W32" i="28"/>
  <c r="W36" i="28"/>
  <c r="W30" i="28"/>
  <c r="W34" i="28"/>
  <c r="W38" i="28"/>
  <c r="W33" i="28"/>
  <c r="W68" i="28"/>
  <c r="W37" i="28"/>
  <c r="W24" i="28"/>
  <c r="W29" i="28"/>
  <c r="W66" i="28"/>
  <c r="X11" i="28"/>
  <c r="X20" i="28"/>
  <c r="W69" i="28"/>
  <c r="W67" i="28"/>
  <c r="W70" i="28"/>
  <c r="AL190" i="28"/>
  <c r="AQ248" i="28"/>
  <c r="AP249" i="28"/>
  <c r="BZ108" i="28"/>
  <c r="BY169" i="28"/>
  <c r="AT247" i="28"/>
  <c r="BV110" i="28"/>
  <c r="BU171" i="28"/>
  <c r="H219" i="28"/>
  <c r="BK103" i="28"/>
  <c r="BJ164" i="28"/>
  <c r="R216" i="28"/>
  <c r="H235" i="28"/>
  <c r="BM102" i="28"/>
  <c r="BL163" i="28"/>
  <c r="CC103" i="28"/>
  <c r="CB164" i="28"/>
  <c r="CA8" i="28"/>
  <c r="CA198" i="28"/>
  <c r="J160" i="12"/>
  <c r="I172" i="12"/>
  <c r="BD244" i="28"/>
  <c r="BE232" i="28"/>
  <c r="BV101" i="28"/>
  <c r="BU162" i="28"/>
  <c r="BU127" i="28"/>
  <c r="AT111" i="28"/>
  <c r="AS172" i="28"/>
  <c r="AS102" i="28"/>
  <c r="AR163" i="28"/>
  <c r="BU244" i="28"/>
  <c r="W217" i="28"/>
  <c r="W231" i="28" s="1"/>
  <c r="W233" i="28" s="1"/>
  <c r="V31" i="28"/>
  <c r="V35" i="28"/>
  <c r="V27" i="28"/>
  <c r="V32" i="28"/>
  <c r="V36" i="28"/>
  <c r="V133" i="28"/>
  <c r="V30" i="28"/>
  <c r="V34" i="28"/>
  <c r="V38" i="28"/>
  <c r="V29" i="28"/>
  <c r="V37" i="28"/>
  <c r="V23" i="28"/>
  <c r="V33" i="28"/>
  <c r="BN18" i="28"/>
  <c r="BR15" i="28" s="1"/>
  <c r="R144" i="12"/>
  <c r="Y15" i="28"/>
  <c r="Y22" i="28" s="1"/>
  <c r="BB216" i="28"/>
  <c r="CB160" i="28"/>
  <c r="CC99" i="28"/>
  <c r="AM188" i="28"/>
  <c r="AM190" i="28" s="1"/>
  <c r="AM217" i="28" s="1"/>
  <c r="AM231" i="28" s="1"/>
  <c r="AM233" i="28" s="1"/>
  <c r="BB217" i="28"/>
  <c r="BN147" i="28"/>
  <c r="M134" i="28"/>
  <c r="BW198" i="28"/>
  <c r="CD198" i="28" s="1"/>
  <c r="CD7" i="28"/>
  <c r="BW8" i="28"/>
  <c r="F217" i="28"/>
  <c r="R190" i="28"/>
  <c r="Z228" i="28"/>
  <c r="AH190" i="28"/>
  <c r="V217" i="28"/>
  <c r="AL15" i="28"/>
  <c r="AL22" i="28" s="1"/>
  <c r="AM15" i="28" s="1"/>
  <c r="AH16" i="28"/>
  <c r="W21" i="28"/>
  <c r="X13" i="28"/>
  <c r="X19" i="28" s="1"/>
  <c r="BG247" i="28"/>
  <c r="BF249" i="28"/>
  <c r="AO228" i="28"/>
  <c r="BY92" i="28"/>
  <c r="BX153" i="28"/>
  <c r="G217" i="28"/>
  <c r="R130" i="28"/>
  <c r="AR98" i="28"/>
  <c r="AQ159" i="28"/>
  <c r="BL108" i="28"/>
  <c r="BK169" i="28"/>
  <c r="BD126" i="28"/>
  <c r="BE88" i="28"/>
  <c r="BD149" i="28"/>
  <c r="AQ100" i="28"/>
  <c r="AP161" i="28"/>
  <c r="AN204" i="28"/>
  <c r="AN202" i="28"/>
  <c r="AN201" i="28"/>
  <c r="AN214" i="28"/>
  <c r="AN187" i="28"/>
  <c r="AN185" i="28"/>
  <c r="AN200" i="28"/>
  <c r="AN206" i="28"/>
  <c r="AN207" i="28"/>
  <c r="BZ89" i="28"/>
  <c r="BY150" i="28"/>
  <c r="M163" i="12"/>
  <c r="CC95" i="28"/>
  <c r="CB156" i="28"/>
  <c r="AR89" i="28"/>
  <c r="AQ150" i="28"/>
  <c r="AO164" i="28"/>
  <c r="AP103" i="28"/>
  <c r="BF168" i="28"/>
  <c r="BG109" i="28"/>
  <c r="BF170" i="28"/>
  <c r="AM18" i="28"/>
  <c r="AX18" i="28" s="1"/>
  <c r="AX9" i="28"/>
  <c r="AP91" i="28"/>
  <c r="AO152" i="28"/>
  <c r="BG90" i="28"/>
  <c r="BF151" i="28"/>
  <c r="O135" i="28"/>
  <c r="AO94" i="28"/>
  <c r="AN155" i="28"/>
  <c r="AN127" i="28"/>
  <c r="N156" i="12"/>
  <c r="Z247" i="28"/>
  <c r="Y249" i="28"/>
  <c r="BI101" i="28"/>
  <c r="BH162" i="28"/>
  <c r="I175" i="12"/>
  <c r="H177" i="12"/>
  <c r="R188" i="28"/>
  <c r="K219" i="28"/>
  <c r="AH188" i="28"/>
  <c r="BM167" i="28"/>
  <c r="BN167" i="28" s="1"/>
  <c r="BN106" i="28"/>
  <c r="AP108" i="28"/>
  <c r="AO169" i="28"/>
  <c r="AQ149" i="28"/>
  <c r="AH216" i="28"/>
  <c r="CD98" i="28"/>
  <c r="CC159" i="28"/>
  <c r="CD159" i="28" s="1"/>
  <c r="BV249" i="28"/>
  <c r="BW248" i="28"/>
  <c r="N78" i="28"/>
  <c r="AP104" i="28"/>
  <c r="AO165" i="28"/>
  <c r="BF127" i="28"/>
  <c r="BF150" i="28"/>
  <c r="BG89" i="28"/>
  <c r="BC208" i="28"/>
  <c r="BC204" i="28"/>
  <c r="BC207" i="28"/>
  <c r="BC205" i="28"/>
  <c r="BC200" i="28"/>
  <c r="BC202" i="28"/>
  <c r="BC201" i="28"/>
  <c r="BC187" i="28"/>
  <c r="BC206" i="28"/>
  <c r="BC214" i="28"/>
  <c r="BC185" i="28"/>
  <c r="BZ100" i="28"/>
  <c r="BY161" i="28"/>
  <c r="Y235" i="28"/>
  <c r="CD141" i="28"/>
  <c r="BR147" i="28"/>
  <c r="L121" i="12"/>
  <c r="R121" i="12" s="1"/>
  <c r="X33" i="12" l="1"/>
  <c r="X37" i="12" s="1"/>
  <c r="AA33" i="12"/>
  <c r="AA37" i="12" s="1"/>
  <c r="BF17" i="12"/>
  <c r="BF27" i="12" s="1"/>
  <c r="BF43" i="12" s="1"/>
  <c r="BJ17" i="12"/>
  <c r="BJ27" i="12" s="1"/>
  <c r="BJ43" i="12" s="1"/>
  <c r="BI17" i="12"/>
  <c r="BI27" i="12" s="1"/>
  <c r="BI43" i="12" s="1"/>
  <c r="BJ20" i="12"/>
  <c r="BJ33" i="12" s="1"/>
  <c r="BJ37" i="12" s="1"/>
  <c r="BD33" i="12"/>
  <c r="BD37" i="12" s="1"/>
  <c r="BD30" i="12"/>
  <c r="BE33" i="12"/>
  <c r="BE37" i="12" s="1"/>
  <c r="BE30" i="12"/>
  <c r="BF33" i="12"/>
  <c r="BF37" i="12" s="1"/>
  <c r="BF30" i="12"/>
  <c r="AO17" i="12"/>
  <c r="AO27" i="12" s="1"/>
  <c r="AO43" i="12" s="1"/>
  <c r="BL23" i="12"/>
  <c r="BL39" i="12" s="1"/>
  <c r="I33" i="12"/>
  <c r="I37" i="12" s="1"/>
  <c r="I30" i="12"/>
  <c r="BM33" i="12"/>
  <c r="BM37" i="12" s="1"/>
  <c r="BM30" i="12"/>
  <c r="BL33" i="12"/>
  <c r="BL37" i="12" s="1"/>
  <c r="BL30" i="12"/>
  <c r="BC33" i="12"/>
  <c r="BC37" i="12" s="1"/>
  <c r="BC30" i="12"/>
  <c r="BG33" i="12"/>
  <c r="BG37" i="12" s="1"/>
  <c r="BG30" i="12"/>
  <c r="AQ74" i="12"/>
  <c r="AR58" i="12"/>
  <c r="AQ73" i="12"/>
  <c r="AQ102" i="12"/>
  <c r="AQ119" i="12" s="1"/>
  <c r="BN7" i="12"/>
  <c r="AO20" i="12"/>
  <c r="AO30" i="12" s="1"/>
  <c r="BI20" i="12"/>
  <c r="AO144" i="12"/>
  <c r="AO145" i="12" s="1"/>
  <c r="AO159" i="12" s="1"/>
  <c r="AO161" i="12" s="1"/>
  <c r="AP135" i="12"/>
  <c r="AP118" i="12"/>
  <c r="AP121" i="12" s="1"/>
  <c r="AP129" i="12"/>
  <c r="AP142" i="12"/>
  <c r="AP128" i="12"/>
  <c r="AP130" i="12"/>
  <c r="AP132" i="12"/>
  <c r="AP134" i="12"/>
  <c r="AU70" i="12"/>
  <c r="AT114" i="12"/>
  <c r="AT116" i="12"/>
  <c r="BK23" i="12"/>
  <c r="BK39" i="12" s="1"/>
  <c r="BK17" i="12"/>
  <c r="BK27" i="12" s="1"/>
  <c r="BK43" i="12" s="1"/>
  <c r="BK20" i="12"/>
  <c r="BH20" i="12"/>
  <c r="BH17" i="12"/>
  <c r="BH27" i="12" s="1"/>
  <c r="BH43" i="12" s="1"/>
  <c r="BH23" i="12"/>
  <c r="BH39" i="12" s="1"/>
  <c r="AR20" i="12"/>
  <c r="AR30" i="12" s="1"/>
  <c r="AR17" i="12"/>
  <c r="AR27" i="12" s="1"/>
  <c r="AR43" i="12" s="1"/>
  <c r="AR23" i="12"/>
  <c r="AR39" i="12" s="1"/>
  <c r="AQ20" i="12"/>
  <c r="AQ30" i="12" s="1"/>
  <c r="AQ17" i="12"/>
  <c r="AQ27" i="12" s="1"/>
  <c r="AQ43" i="12" s="1"/>
  <c r="AQ23" i="12"/>
  <c r="AQ39" i="12" s="1"/>
  <c r="AW17" i="12"/>
  <c r="AW27" i="12" s="1"/>
  <c r="AW43" i="12" s="1"/>
  <c r="AW23" i="12"/>
  <c r="AW39" i="12" s="1"/>
  <c r="AW20" i="12"/>
  <c r="AW30" i="12" s="1"/>
  <c r="AS23" i="12"/>
  <c r="AS39" i="12" s="1"/>
  <c r="AS20" i="12"/>
  <c r="AS30" i="12" s="1"/>
  <c r="AS17" i="12"/>
  <c r="AS27" i="12" s="1"/>
  <c r="AS43" i="12" s="1"/>
  <c r="AT23" i="12"/>
  <c r="AT39" i="12" s="1"/>
  <c r="AT17" i="12"/>
  <c r="AT27" i="12" s="1"/>
  <c r="AT43" i="12" s="1"/>
  <c r="AT20" i="12"/>
  <c r="AT30" i="12" s="1"/>
  <c r="AM23" i="12"/>
  <c r="AM39" i="12" s="1"/>
  <c r="AM20" i="12"/>
  <c r="AM30" i="12" s="1"/>
  <c r="AM17" i="12"/>
  <c r="AM27" i="12" s="1"/>
  <c r="AM43" i="12" s="1"/>
  <c r="G18" i="12"/>
  <c r="G21" i="12"/>
  <c r="H12" i="12"/>
  <c r="H14" i="12" s="1"/>
  <c r="G24" i="12"/>
  <c r="J33" i="12"/>
  <c r="J37" i="12" s="1"/>
  <c r="AU33" i="12"/>
  <c r="AU37" i="12" s="1"/>
  <c r="AP33" i="12"/>
  <c r="AP37" i="12" s="1"/>
  <c r="AN33" i="12"/>
  <c r="AN37" i="12" s="1"/>
  <c r="AC33" i="12"/>
  <c r="AC37" i="12" s="1"/>
  <c r="M33" i="12"/>
  <c r="M37" i="12" s="1"/>
  <c r="N33" i="12"/>
  <c r="N37" i="12" s="1"/>
  <c r="P33" i="12"/>
  <c r="P37" i="12" s="1"/>
  <c r="O33" i="12"/>
  <c r="O37" i="12" s="1"/>
  <c r="Q33" i="12"/>
  <c r="Q37" i="12" s="1"/>
  <c r="AV33" i="12"/>
  <c r="AV37" i="12" s="1"/>
  <c r="K20" i="12"/>
  <c r="K30" i="12" s="1"/>
  <c r="K23" i="12"/>
  <c r="BN93" i="12"/>
  <c r="AD20" i="12"/>
  <c r="AD44" i="12" s="1"/>
  <c r="AH44" i="12" s="1"/>
  <c r="AD17" i="12"/>
  <c r="AH43" i="12" s="1"/>
  <c r="BN9" i="12"/>
  <c r="BB10" i="12"/>
  <c r="BN10" i="12" s="1"/>
  <c r="BL163" i="12"/>
  <c r="BI175" i="12"/>
  <c r="BH177" i="12"/>
  <c r="BH156" i="12"/>
  <c r="BG172" i="12"/>
  <c r="AL13" i="12"/>
  <c r="AX10" i="12"/>
  <c r="AQ177" i="12"/>
  <c r="AR175" i="12"/>
  <c r="AR156" i="12"/>
  <c r="AL159" i="12"/>
  <c r="AQ163" i="12"/>
  <c r="AQ172" i="12"/>
  <c r="V159" i="12"/>
  <c r="V161" i="12" s="1"/>
  <c r="AH13" i="12"/>
  <c r="AA156" i="12"/>
  <c r="AA172" i="12" s="1"/>
  <c r="AB163" i="12"/>
  <c r="AD177" i="12"/>
  <c r="AE175" i="12"/>
  <c r="H33" i="12"/>
  <c r="H20" i="12"/>
  <c r="H30" i="12" s="1"/>
  <c r="K17" i="12"/>
  <c r="K27" i="12" s="1"/>
  <c r="G17" i="12"/>
  <c r="G20" i="12"/>
  <c r="G30" i="12" s="1"/>
  <c r="R10" i="12"/>
  <c r="L13" i="12"/>
  <c r="L145" i="12"/>
  <c r="L159" i="12" s="1"/>
  <c r="F81" i="12"/>
  <c r="P125" i="12"/>
  <c r="P145" i="12" s="1"/>
  <c r="P159" i="12" s="1"/>
  <c r="N125" i="12"/>
  <c r="N145" i="12" s="1"/>
  <c r="N159" i="12" s="1"/>
  <c r="H159" i="12"/>
  <c r="H161" i="12" s="1"/>
  <c r="I159" i="12"/>
  <c r="I161" i="12" s="1"/>
  <c r="G159" i="12"/>
  <c r="G161" i="12" s="1"/>
  <c r="Q125" i="12"/>
  <c r="Q145" i="12" s="1"/>
  <c r="O125" i="12"/>
  <c r="O145" i="12" s="1"/>
  <c r="O159" i="12" s="1"/>
  <c r="R124" i="12"/>
  <c r="Z15" i="28"/>
  <c r="Z22" i="28" s="1"/>
  <c r="BB15" i="28"/>
  <c r="BB22" i="28" s="1"/>
  <c r="X21" i="28"/>
  <c r="Y19" i="28"/>
  <c r="Y13" i="28"/>
  <c r="Q219" i="28"/>
  <c r="Z235" i="28"/>
  <c r="V47" i="28"/>
  <c r="V58" i="28"/>
  <c r="J228" i="28"/>
  <c r="J244" i="28"/>
  <c r="BM108" i="28"/>
  <c r="BL169" i="28"/>
  <c r="BI228" i="28"/>
  <c r="BI94" i="28"/>
  <c r="BH155" i="28"/>
  <c r="BI235" i="28"/>
  <c r="AN205" i="28"/>
  <c r="AN208" i="28"/>
  <c r="CA89" i="28"/>
  <c r="BZ150" i="28"/>
  <c r="V57" i="28"/>
  <c r="V46" i="28"/>
  <c r="CC109" i="28"/>
  <c r="CB170" i="28"/>
  <c r="Z249" i="28"/>
  <c r="AA247" i="28"/>
  <c r="AP164" i="28"/>
  <c r="AQ103" i="28"/>
  <c r="AS98" i="28"/>
  <c r="AR159" i="28"/>
  <c r="G231" i="28"/>
  <c r="G233" i="28" s="1"/>
  <c r="G218" i="28"/>
  <c r="V49" i="28"/>
  <c r="V60" i="28"/>
  <c r="BF232" i="28"/>
  <c r="BE244" i="28"/>
  <c r="J172" i="12"/>
  <c r="K160" i="12"/>
  <c r="BW110" i="28"/>
  <c r="BV171" i="28"/>
  <c r="W55" i="28"/>
  <c r="W78" i="28"/>
  <c r="W132" i="28" s="1"/>
  <c r="W134" i="28" s="1"/>
  <c r="W44" i="28"/>
  <c r="W62" i="28"/>
  <c r="W51" i="28"/>
  <c r="J161" i="12"/>
  <c r="AS99" i="28"/>
  <c r="AR160" i="28"/>
  <c r="BJ91" i="28"/>
  <c r="BI152" i="28"/>
  <c r="Q233" i="28"/>
  <c r="R231" i="28"/>
  <c r="N163" i="12"/>
  <c r="AU111" i="28"/>
  <c r="AT172" i="28"/>
  <c r="AP106" i="28"/>
  <c r="AO167" i="28"/>
  <c r="AR100" i="28"/>
  <c r="AQ161" i="28"/>
  <c r="F231" i="28"/>
  <c r="R217" i="28"/>
  <c r="F218" i="28"/>
  <c r="AL217" i="28"/>
  <c r="AT110" i="28"/>
  <c r="AS171" i="28"/>
  <c r="BH90" i="28"/>
  <c r="BG151" i="28"/>
  <c r="V55" i="28"/>
  <c r="V78" i="28"/>
  <c r="V44" i="28"/>
  <c r="V72" i="28"/>
  <c r="BM163" i="28"/>
  <c r="BN163" i="28" s="1"/>
  <c r="BN102" i="28"/>
  <c r="AQ104" i="28"/>
  <c r="AP165" i="28"/>
  <c r="V231" i="28"/>
  <c r="AH217" i="28"/>
  <c r="W45" i="28"/>
  <c r="W56" i="28"/>
  <c r="AH233" i="28"/>
  <c r="CD147" i="28"/>
  <c r="N132" i="28"/>
  <c r="R78" i="28"/>
  <c r="AP94" i="28"/>
  <c r="AO155" i="28"/>
  <c r="AO127" i="28"/>
  <c r="V45" i="28"/>
  <c r="V56" i="28"/>
  <c r="BC188" i="28"/>
  <c r="BC190" i="28" s="1"/>
  <c r="BL103" i="28"/>
  <c r="BK164" i="28"/>
  <c r="AR248" i="28"/>
  <c r="AQ249" i="28"/>
  <c r="W47" i="28"/>
  <c r="W58" i="28"/>
  <c r="BJ92" i="28"/>
  <c r="BI153" i="28"/>
  <c r="P219" i="28"/>
  <c r="BY235" i="28"/>
  <c r="AM16" i="28"/>
  <c r="AM22" i="28"/>
  <c r="AA228" i="28"/>
  <c r="AA244" i="28"/>
  <c r="CD103" i="28"/>
  <c r="CC164" i="28"/>
  <c r="CD164" i="28" s="1"/>
  <c r="W59" i="28"/>
  <c r="W48" i="28"/>
  <c r="AS163" i="28"/>
  <c r="AT102" i="28"/>
  <c r="W53" i="28"/>
  <c r="W64" i="28"/>
  <c r="BR22" i="28"/>
  <c r="BJ93" i="28"/>
  <c r="BI154" i="28"/>
  <c r="I219" i="28"/>
  <c r="BJ101" i="28"/>
  <c r="BI162" i="28"/>
  <c r="AQ91" i="28"/>
  <c r="AP152" i="28"/>
  <c r="BG170" i="28"/>
  <c r="BH109" i="28"/>
  <c r="BG168" i="28"/>
  <c r="BG249" i="28"/>
  <c r="BH247" i="28"/>
  <c r="CA108" i="28"/>
  <c r="BZ169" i="28"/>
  <c r="W49" i="28"/>
  <c r="W60" i="28"/>
  <c r="CC152" i="28"/>
  <c r="CD152" i="28" s="1"/>
  <c r="CD91" i="28"/>
  <c r="J249" i="28"/>
  <c r="K247" i="28"/>
  <c r="J219" i="28"/>
  <c r="CA100" i="28"/>
  <c r="BZ161" i="28"/>
  <c r="AX149" i="28"/>
  <c r="BW249" i="28"/>
  <c r="BX248" i="28"/>
  <c r="AQ108" i="28"/>
  <c r="AP169" i="28"/>
  <c r="O156" i="12"/>
  <c r="O136" i="28"/>
  <c r="O218" i="28"/>
  <c r="CD95" i="28"/>
  <c r="CC156" i="28"/>
  <c r="CD156" i="28" s="1"/>
  <c r="BF88" i="28"/>
  <c r="BE126" i="28"/>
  <c r="BE149" i="28"/>
  <c r="BZ92" i="28"/>
  <c r="BY153" i="28"/>
  <c r="W133" i="28"/>
  <c r="W27" i="28"/>
  <c r="W23" i="28"/>
  <c r="BW18" i="28"/>
  <c r="BX9" i="28"/>
  <c r="CD8" i="28"/>
  <c r="M135" i="28"/>
  <c r="CB9" i="28"/>
  <c r="CB18" i="28" s="1"/>
  <c r="CA18" i="28"/>
  <c r="AU247" i="28"/>
  <c r="W63" i="28"/>
  <c r="W52" i="28"/>
  <c r="W61" i="28"/>
  <c r="W50" i="28"/>
  <c r="AV235" i="28"/>
  <c r="AL39" i="28"/>
  <c r="AL17" i="28"/>
  <c r="AS89" i="28"/>
  <c r="AR150" i="28"/>
  <c r="AP228" i="28"/>
  <c r="AP244" i="28"/>
  <c r="BB231" i="28"/>
  <c r="AO126" i="28"/>
  <c r="V63" i="28"/>
  <c r="V52" i="28"/>
  <c r="X30" i="28"/>
  <c r="X34" i="28"/>
  <c r="X38" i="28"/>
  <c r="X32" i="28"/>
  <c r="X33" i="28"/>
  <c r="X24" i="28"/>
  <c r="X31" i="28"/>
  <c r="X36" i="28"/>
  <c r="X37" i="28"/>
  <c r="X67" i="28"/>
  <c r="X29" i="28"/>
  <c r="X68" i="28"/>
  <c r="Y11" i="28"/>
  <c r="X35" i="28"/>
  <c r="Y20" i="28"/>
  <c r="X66" i="28"/>
  <c r="X70" i="28"/>
  <c r="X69" i="28"/>
  <c r="BC216" i="28"/>
  <c r="CC160" i="28"/>
  <c r="CD160" i="28" s="1"/>
  <c r="CD99" i="28"/>
  <c r="V61" i="28"/>
  <c r="V50" i="28"/>
  <c r="I177" i="12"/>
  <c r="J175" i="12"/>
  <c r="V53" i="28"/>
  <c r="V64" i="28"/>
  <c r="BW101" i="28"/>
  <c r="BV162" i="28"/>
  <c r="BV127" i="28"/>
  <c r="BL99" i="28"/>
  <c r="BK160" i="28"/>
  <c r="BG127" i="28"/>
  <c r="BG150" i="28"/>
  <c r="BH89" i="28"/>
  <c r="BD208" i="28"/>
  <c r="BD201" i="28"/>
  <c r="BD204" i="28"/>
  <c r="BD207" i="28"/>
  <c r="BD206" i="28"/>
  <c r="BD214" i="28"/>
  <c r="BD185" i="28"/>
  <c r="BD202" i="28"/>
  <c r="BD200" i="28"/>
  <c r="BD205" i="28"/>
  <c r="BD187" i="28"/>
  <c r="AO244" i="28"/>
  <c r="Z244" i="28"/>
  <c r="V48" i="28"/>
  <c r="V59" i="28"/>
  <c r="V62" i="28"/>
  <c r="V51" i="28"/>
  <c r="I235" i="28"/>
  <c r="W57" i="28"/>
  <c r="W46" i="28"/>
  <c r="BW228" i="28"/>
  <c r="I244" i="28"/>
  <c r="AQ107" i="28"/>
  <c r="AP168" i="28"/>
  <c r="AN190" i="28"/>
  <c r="BJ30" i="12" l="1"/>
  <c r="AO33" i="12"/>
  <c r="AO37" i="12" s="1"/>
  <c r="L26" i="12"/>
  <c r="L29" i="12"/>
  <c r="R29" i="12" s="1"/>
  <c r="L23" i="12"/>
  <c r="BH33" i="12"/>
  <c r="BH37" i="12" s="1"/>
  <c r="BH30" i="12"/>
  <c r="BI33" i="12"/>
  <c r="BI37" i="12" s="1"/>
  <c r="BI30" i="12"/>
  <c r="BK33" i="12"/>
  <c r="BK37" i="12" s="1"/>
  <c r="BK30" i="12"/>
  <c r="AP144" i="12"/>
  <c r="AP145" i="12" s="1"/>
  <c r="AP159" i="12" s="1"/>
  <c r="AP161" i="12" s="1"/>
  <c r="AW33" i="12"/>
  <c r="AW37" i="12" s="1"/>
  <c r="G33" i="12"/>
  <c r="G34" i="12" s="1"/>
  <c r="G27" i="12"/>
  <c r="AV70" i="12"/>
  <c r="AU116" i="12"/>
  <c r="AU114" i="12"/>
  <c r="AQ128" i="12"/>
  <c r="AQ142" i="12"/>
  <c r="AQ134" i="12"/>
  <c r="AQ118" i="12"/>
  <c r="AQ132" i="12"/>
  <c r="AQ135" i="12"/>
  <c r="AQ129" i="12"/>
  <c r="AQ130" i="12"/>
  <c r="AR102" i="12"/>
  <c r="AR73" i="12"/>
  <c r="AS58" i="12"/>
  <c r="AR74" i="12"/>
  <c r="AQ121" i="12"/>
  <c r="AL17" i="12"/>
  <c r="AL27" i="12" s="1"/>
  <c r="AL43" i="12" s="1"/>
  <c r="AX43" i="12" s="1"/>
  <c r="AL23" i="12"/>
  <c r="AL20" i="12"/>
  <c r="AL30" i="12" s="1"/>
  <c r="I12" i="12"/>
  <c r="I14" i="12" s="1"/>
  <c r="H24" i="12"/>
  <c r="H18" i="12"/>
  <c r="H21" i="12"/>
  <c r="AD33" i="12"/>
  <c r="AH33" i="12" s="1"/>
  <c r="AM33" i="12"/>
  <c r="AM37" i="12" s="1"/>
  <c r="AR33" i="12"/>
  <c r="AR37" i="12" s="1"/>
  <c r="AT33" i="12"/>
  <c r="AT37" i="12" s="1"/>
  <c r="AQ33" i="12"/>
  <c r="AQ37" i="12" s="1"/>
  <c r="AS33" i="12"/>
  <c r="AS37" i="12" s="1"/>
  <c r="K33" i="12"/>
  <c r="K37" i="12" s="1"/>
  <c r="AH20" i="12"/>
  <c r="AH17" i="12"/>
  <c r="BB13" i="12"/>
  <c r="BI156" i="12"/>
  <c r="BJ175" i="12"/>
  <c r="BI177" i="12"/>
  <c r="BH172" i="12"/>
  <c r="BM163" i="12"/>
  <c r="AX13" i="12"/>
  <c r="AS175" i="12"/>
  <c r="AR177" i="12"/>
  <c r="AR163" i="12"/>
  <c r="AS156" i="12"/>
  <c r="AS172" i="12" s="1"/>
  <c r="AL161" i="12"/>
  <c r="AR172" i="12"/>
  <c r="AC163" i="12"/>
  <c r="AB156" i="12"/>
  <c r="AB172" i="12" s="1"/>
  <c r="AF175" i="12"/>
  <c r="AE177" i="12"/>
  <c r="G79" i="12"/>
  <c r="L20" i="12"/>
  <c r="L17" i="12"/>
  <c r="H37" i="12"/>
  <c r="G37" i="12"/>
  <c r="R13" i="12"/>
  <c r="R145" i="12"/>
  <c r="C8" i="21" s="1"/>
  <c r="Q159" i="12"/>
  <c r="R159" i="12" s="1"/>
  <c r="R125" i="12"/>
  <c r="BC15" i="28"/>
  <c r="BC22" i="28"/>
  <c r="BC217" i="28"/>
  <c r="AA15" i="28"/>
  <c r="AA22" i="28" s="1"/>
  <c r="Y30" i="28"/>
  <c r="Y34" i="28"/>
  <c r="Y38" i="28"/>
  <c r="Y31" i="28"/>
  <c r="Y35" i="28"/>
  <c r="Y29" i="28"/>
  <c r="Y33" i="28"/>
  <c r="Y37" i="28"/>
  <c r="Y24" i="28"/>
  <c r="Z11" i="28"/>
  <c r="Y32" i="28"/>
  <c r="Y36" i="28"/>
  <c r="Y66" i="28"/>
  <c r="Y67" i="28"/>
  <c r="Y68" i="28"/>
  <c r="Y70" i="28"/>
  <c r="Y69" i="28"/>
  <c r="P156" i="12"/>
  <c r="V132" i="28"/>
  <c r="R233" i="28"/>
  <c r="BJ235" i="28"/>
  <c r="X47" i="28"/>
  <c r="X58" i="28"/>
  <c r="M218" i="28"/>
  <c r="M136" i="28"/>
  <c r="BS15" i="28"/>
  <c r="BS22" i="28" s="1"/>
  <c r="F161" i="12"/>
  <c r="X62" i="28"/>
  <c r="X51" i="28"/>
  <c r="AV247" i="28"/>
  <c r="CB100" i="28"/>
  <c r="CA161" i="28"/>
  <c r="BK92" i="28"/>
  <c r="BJ153" i="28"/>
  <c r="BD188" i="28"/>
  <c r="V79" i="28"/>
  <c r="AU172" i="28"/>
  <c r="AV111" i="28"/>
  <c r="BJ94" i="28"/>
  <c r="BI155" i="28"/>
  <c r="Y21" i="28"/>
  <c r="Z13" i="28"/>
  <c r="Z19" i="28" s="1"/>
  <c r="W79" i="28"/>
  <c r="W135" i="28" s="1"/>
  <c r="AT98" i="28"/>
  <c r="AS159" i="28"/>
  <c r="AA249" i="28"/>
  <c r="AB247" i="28"/>
  <c r="X23" i="28"/>
  <c r="X133" i="28"/>
  <c r="X27" i="28"/>
  <c r="CB89" i="28"/>
  <c r="CA150" i="28"/>
  <c r="BJ228" i="28"/>
  <c r="K244" i="28"/>
  <c r="K228" i="28"/>
  <c r="BE205" i="28"/>
  <c r="BE206" i="28"/>
  <c r="BE201" i="28"/>
  <c r="BE204" i="28"/>
  <c r="BE214" i="28"/>
  <c r="BE187" i="28"/>
  <c r="BE208" i="28"/>
  <c r="BE202" i="28"/>
  <c r="BE207" i="28"/>
  <c r="BE200" i="28"/>
  <c r="BE185" i="28"/>
  <c r="AQ94" i="28"/>
  <c r="AP155" i="28"/>
  <c r="AP127" i="28"/>
  <c r="CA92" i="28"/>
  <c r="BZ153" i="28"/>
  <c r="BK93" i="28"/>
  <c r="BJ154" i="28"/>
  <c r="AS248" i="28"/>
  <c r="AR249" i="28"/>
  <c r="AO208" i="28"/>
  <c r="AO205" i="28"/>
  <c r="J177" i="12"/>
  <c r="K175" i="12"/>
  <c r="AO201" i="28"/>
  <c r="AO204" i="28"/>
  <c r="AO214" i="28"/>
  <c r="AO200" i="28"/>
  <c r="AO206" i="28"/>
  <c r="AO185" i="28"/>
  <c r="AO187" i="28"/>
  <c r="AO207" i="28"/>
  <c r="AO202" i="28"/>
  <c r="BX228" i="28"/>
  <c r="V77" i="28"/>
  <c r="AQ228" i="28"/>
  <c r="BX249" i="28"/>
  <c r="BY248" i="28"/>
  <c r="BH170" i="28"/>
  <c r="BI109" i="28"/>
  <c r="BH168" i="28"/>
  <c r="BK101" i="28"/>
  <c r="BJ162" i="28"/>
  <c r="AR103" i="28"/>
  <c r="AQ164" i="28"/>
  <c r="BW244" i="28"/>
  <c r="BJ152" i="28"/>
  <c r="BK91" i="28"/>
  <c r="X78" i="28"/>
  <c r="X132" i="28" s="1"/>
  <c r="X134" i="28" s="1"/>
  <c r="X44" i="28"/>
  <c r="X55" i="28"/>
  <c r="X53" i="28"/>
  <c r="X64" i="28"/>
  <c r="BH249" i="28"/>
  <c r="BI247" i="28"/>
  <c r="AP126" i="28"/>
  <c r="AB228" i="28"/>
  <c r="AB244" i="28" s="1"/>
  <c r="V233" i="28"/>
  <c r="AR104" i="28"/>
  <c r="AQ165" i="28"/>
  <c r="CD109" i="28"/>
  <c r="CC170" i="28"/>
  <c r="CD170" i="28" s="1"/>
  <c r="AT163" i="28"/>
  <c r="AU102" i="28"/>
  <c r="J235" i="28"/>
  <c r="CB108" i="28"/>
  <c r="CA169" i="28"/>
  <c r="F221" i="28"/>
  <c r="F219" i="28"/>
  <c r="AS160" i="28"/>
  <c r="AT99" i="28"/>
  <c r="X48" i="28"/>
  <c r="X59" i="28"/>
  <c r="AN15" i="28"/>
  <c r="AN22" i="28"/>
  <c r="BG232" i="28"/>
  <c r="BF244" i="28"/>
  <c r="BD216" i="28"/>
  <c r="AQ106" i="28"/>
  <c r="AP167" i="28"/>
  <c r="AN217" i="28"/>
  <c r="AN231" i="28" s="1"/>
  <c r="AN233" i="28" s="1"/>
  <c r="BH127" i="28"/>
  <c r="BH150" i="28"/>
  <c r="BI89" i="28"/>
  <c r="BX101" i="28"/>
  <c r="BW162" i="28"/>
  <c r="BW127" i="28"/>
  <c r="X49" i="28"/>
  <c r="X60" i="28"/>
  <c r="O219" i="28"/>
  <c r="AO188" i="28"/>
  <c r="BM103" i="28"/>
  <c r="BL164" i="28"/>
  <c r="N134" i="28"/>
  <c r="R132" i="28"/>
  <c r="W72" i="28"/>
  <c r="V80" i="28"/>
  <c r="BH151" i="28"/>
  <c r="BI90" i="28"/>
  <c r="AT171" i="28"/>
  <c r="AU110" i="28"/>
  <c r="AR161" i="28"/>
  <c r="AS100" i="28"/>
  <c r="O163" i="12"/>
  <c r="BX110" i="28"/>
  <c r="BW171" i="28"/>
  <c r="L160" i="12"/>
  <c r="K172" i="12"/>
  <c r="K161" i="12"/>
  <c r="G219" i="28"/>
  <c r="BN108" i="28"/>
  <c r="BM169" i="28"/>
  <c r="BN169" i="28" s="1"/>
  <c r="BM99" i="28"/>
  <c r="BL160" i="28"/>
  <c r="X46" i="28"/>
  <c r="X57" i="28"/>
  <c r="AW235" i="28"/>
  <c r="X50" i="28"/>
  <c r="X61" i="28"/>
  <c r="L247" i="28"/>
  <c r="K249" i="28"/>
  <c r="BZ235" i="28"/>
  <c r="BG88" i="28"/>
  <c r="BF126" i="28"/>
  <c r="BF149" i="28"/>
  <c r="AM39" i="28"/>
  <c r="AM17" i="28"/>
  <c r="AN16" i="28"/>
  <c r="F233" i="28"/>
  <c r="F243" i="28"/>
  <c r="AR107" i="28"/>
  <c r="AQ168" i="28"/>
  <c r="X52" i="28"/>
  <c r="X63" i="28"/>
  <c r="X45" i="28"/>
  <c r="X56" i="28"/>
  <c r="BB233" i="28"/>
  <c r="AT89" i="28"/>
  <c r="AS150" i="28"/>
  <c r="BX18" i="28"/>
  <c r="CD9" i="28"/>
  <c r="AR108" i="28"/>
  <c r="AQ169" i="28"/>
  <c r="AR91" i="28"/>
  <c r="AQ152" i="28"/>
  <c r="AQ126" i="28"/>
  <c r="AL231" i="28"/>
  <c r="AN216" i="28"/>
  <c r="AA235" i="28"/>
  <c r="R42" i="12" l="1"/>
  <c r="R26" i="12"/>
  <c r="AS73" i="12"/>
  <c r="AT58" i="12"/>
  <c r="AS102" i="12"/>
  <c r="AR142" i="12"/>
  <c r="AR129" i="12"/>
  <c r="AR128" i="12"/>
  <c r="AR118" i="12"/>
  <c r="AR132" i="12"/>
  <c r="AR134" i="12"/>
  <c r="AR130" i="12"/>
  <c r="AR135" i="12"/>
  <c r="L39" i="12"/>
  <c r="R39" i="12" s="1"/>
  <c r="AQ145" i="12"/>
  <c r="AQ159" i="12" s="1"/>
  <c r="AQ161" i="12" s="1"/>
  <c r="AW70" i="12"/>
  <c r="AV114" i="12"/>
  <c r="AV116" i="12"/>
  <c r="AR119" i="12"/>
  <c r="AQ144" i="12"/>
  <c r="BB17" i="12"/>
  <c r="BB27" i="12" s="1"/>
  <c r="BB43" i="12" s="1"/>
  <c r="BN43" i="12" s="1"/>
  <c r="BB20" i="12"/>
  <c r="BB23" i="12"/>
  <c r="AL39" i="12"/>
  <c r="AX39" i="12" s="1"/>
  <c r="AX23" i="12"/>
  <c r="J12" i="12"/>
  <c r="J14" i="12" s="1"/>
  <c r="I21" i="12"/>
  <c r="I34" i="12" s="1"/>
  <c r="I24" i="12"/>
  <c r="I40" i="12" s="1"/>
  <c r="I18" i="12"/>
  <c r="AL33" i="12"/>
  <c r="AX33" i="12" s="1"/>
  <c r="H34" i="12"/>
  <c r="L33" i="12"/>
  <c r="R33" i="12" s="1"/>
  <c r="AD37" i="12"/>
  <c r="AH37" i="12" s="1"/>
  <c r="R23" i="12"/>
  <c r="BN13" i="12"/>
  <c r="AX20" i="12"/>
  <c r="AX17" i="12"/>
  <c r="BJ177" i="12"/>
  <c r="BK175" i="12"/>
  <c r="BN163" i="12"/>
  <c r="BJ156" i="12"/>
  <c r="BI172" i="12"/>
  <c r="AT175" i="12"/>
  <c r="AS177" i="12"/>
  <c r="AT156" i="12"/>
  <c r="AS163" i="12"/>
  <c r="R20" i="12"/>
  <c r="AC156" i="12"/>
  <c r="AC172" i="12" s="1"/>
  <c r="AD163" i="12"/>
  <c r="AF177" i="12"/>
  <c r="AG175" i="12"/>
  <c r="AG177" i="12" s="1"/>
  <c r="H79" i="12"/>
  <c r="R17" i="12"/>
  <c r="G81" i="12"/>
  <c r="AB15" i="28"/>
  <c r="AB22" i="28" s="1"/>
  <c r="BT15" i="28"/>
  <c r="BT22" i="28" s="1"/>
  <c r="AA13" i="28"/>
  <c r="Y53" i="28"/>
  <c r="Y64" i="28"/>
  <c r="AN17" i="28"/>
  <c r="AO16" i="28" s="1"/>
  <c r="AN39" i="28"/>
  <c r="BM164" i="28"/>
  <c r="BN164" i="28" s="1"/>
  <c r="BN103" i="28"/>
  <c r="X72" i="28"/>
  <c r="W80" i="28"/>
  <c r="W81" i="28" s="1"/>
  <c r="AO15" i="28"/>
  <c r="AO22" i="28"/>
  <c r="BI249" i="28"/>
  <c r="BJ247" i="28"/>
  <c r="AR228" i="28"/>
  <c r="BY228" i="28"/>
  <c r="BE188" i="28"/>
  <c r="BE190" i="28" s="1"/>
  <c r="BE217" i="28" s="1"/>
  <c r="BE231" i="28" s="1"/>
  <c r="BE233" i="28" s="1"/>
  <c r="AP208" i="28"/>
  <c r="AP205" i="28"/>
  <c r="BL92" i="28"/>
  <c r="BK153" i="28"/>
  <c r="AW247" i="28"/>
  <c r="AU89" i="28"/>
  <c r="AT150" i="28"/>
  <c r="BY110" i="28"/>
  <c r="BX171" i="28"/>
  <c r="AT100" i="28"/>
  <c r="AS161" i="28"/>
  <c r="BL91" i="28"/>
  <c r="BK152" i="28"/>
  <c r="AQ244" i="28"/>
  <c r="BX244" i="28"/>
  <c r="AO216" i="28"/>
  <c r="BK228" i="28"/>
  <c r="W136" i="28"/>
  <c r="W218" i="28"/>
  <c r="V135" i="28"/>
  <c r="BK235" i="28"/>
  <c r="Y60" i="28"/>
  <c r="Y49" i="28"/>
  <c r="AS104" i="28"/>
  <c r="AR165" i="28"/>
  <c r="AR94" i="28"/>
  <c r="AQ155" i="28"/>
  <c r="AQ127" i="28"/>
  <c r="CC89" i="28"/>
  <c r="CB150" i="28"/>
  <c r="AV172" i="28"/>
  <c r="AW111" i="28"/>
  <c r="X77" i="28"/>
  <c r="X84" i="28" s="1"/>
  <c r="X130" i="28" s="1"/>
  <c r="Z20" i="28"/>
  <c r="Z21" i="28" s="1"/>
  <c r="Y45" i="28"/>
  <c r="Y56" i="28"/>
  <c r="CC100" i="28"/>
  <c r="CB161" i="28"/>
  <c r="Y63" i="28"/>
  <c r="Y52" i="28"/>
  <c r="BC231" i="28"/>
  <c r="BC233" i="28" s="1"/>
  <c r="CB92" i="28"/>
  <c r="CA153" i="28"/>
  <c r="AC247" i="28"/>
  <c r="AB249" i="28"/>
  <c r="K235" i="28"/>
  <c r="BL101" i="28"/>
  <c r="BK162" i="28"/>
  <c r="BJ90" i="28"/>
  <c r="BI151" i="28"/>
  <c r="N135" i="28"/>
  <c r="R134" i="28"/>
  <c r="BH232" i="28"/>
  <c r="BG244" i="28"/>
  <c r="AO190" i="28"/>
  <c r="K177" i="12"/>
  <c r="L175" i="12"/>
  <c r="W77" i="28"/>
  <c r="W84" i="28" s="1"/>
  <c r="W130" i="28" s="1"/>
  <c r="M219" i="28"/>
  <c r="Q156" i="12"/>
  <c r="R156" i="12" s="1"/>
  <c r="Y55" i="28"/>
  <c r="Y44" i="28"/>
  <c r="Y78" i="28"/>
  <c r="Y132" i="28" s="1"/>
  <c r="BD15" i="28"/>
  <c r="BD22" i="28" s="1"/>
  <c r="BD190" i="28"/>
  <c r="L249" i="28"/>
  <c r="M247" i="28"/>
  <c r="X79" i="28"/>
  <c r="X135" i="28" s="1"/>
  <c r="BN99" i="28"/>
  <c r="BM160" i="28"/>
  <c r="BN160" i="28" s="1"/>
  <c r="BI127" i="28"/>
  <c r="BJ89" i="28"/>
  <c r="BI150" i="28"/>
  <c r="CC108" i="28"/>
  <c r="CB169" i="28"/>
  <c r="AS103" i="28"/>
  <c r="AR164" i="28"/>
  <c r="AT248" i="28"/>
  <c r="AS249" i="28"/>
  <c r="AS91" i="28"/>
  <c r="AR152" i="28"/>
  <c r="AR126" i="28"/>
  <c r="Y59" i="28"/>
  <c r="Y48" i="28"/>
  <c r="AS108" i="28"/>
  <c r="AR169" i="28"/>
  <c r="AB235" i="28"/>
  <c r="AL233" i="28"/>
  <c r="AS107" i="28"/>
  <c r="AR168" i="28"/>
  <c r="BF205" i="28"/>
  <c r="BF200" i="28"/>
  <c r="BF206" i="28"/>
  <c r="BF201" i="28"/>
  <c r="BF214" i="28"/>
  <c r="BF185" i="28"/>
  <c r="BF188" i="28" s="1"/>
  <c r="BF204" i="28"/>
  <c r="BF208" i="28"/>
  <c r="BF202" i="28"/>
  <c r="BF187" i="28"/>
  <c r="BF190" i="28" s="1"/>
  <c r="BF207" i="28"/>
  <c r="P163" i="12"/>
  <c r="BI170" i="28"/>
  <c r="BJ109" i="28"/>
  <c r="BI168" i="28"/>
  <c r="L228" i="28"/>
  <c r="L244" i="28"/>
  <c r="AU98" i="28"/>
  <c r="AT159" i="28"/>
  <c r="V134" i="28"/>
  <c r="Y62" i="28"/>
  <c r="Y51" i="28"/>
  <c r="Y61" i="28"/>
  <c r="Y50" i="28"/>
  <c r="AQ206" i="28"/>
  <c r="AQ214" i="28"/>
  <c r="AQ201" i="28"/>
  <c r="AQ207" i="28"/>
  <c r="AQ200" i="28"/>
  <c r="AQ202" i="28"/>
  <c r="AQ187" i="28"/>
  <c r="AQ204" i="28"/>
  <c r="AQ185" i="28"/>
  <c r="CA235" i="28"/>
  <c r="BY101" i="28"/>
  <c r="BX162" i="28"/>
  <c r="BX127" i="28"/>
  <c r="F242" i="28"/>
  <c r="F245" i="28" s="1"/>
  <c r="F258" i="28" s="1"/>
  <c r="F259" i="28" s="1"/>
  <c r="F225" i="28" s="1"/>
  <c r="F236" i="28"/>
  <c r="AV110" i="28"/>
  <c r="AU171" i="28"/>
  <c r="AU99" i="28"/>
  <c r="AT160" i="28"/>
  <c r="BZ248" i="28"/>
  <c r="BY249" i="28"/>
  <c r="BE216" i="28"/>
  <c r="BK94" i="28"/>
  <c r="BJ155" i="28"/>
  <c r="CD18" i="28"/>
  <c r="BG126" i="28"/>
  <c r="BH88" i="28"/>
  <c r="BG149" i="28"/>
  <c r="AX235" i="28"/>
  <c r="M160" i="12"/>
  <c r="L172" i="12"/>
  <c r="L161" i="12"/>
  <c r="V81" i="28"/>
  <c r="AR106" i="28"/>
  <c r="AQ167" i="28"/>
  <c r="AV102" i="28"/>
  <c r="AU163" i="28"/>
  <c r="AC228" i="28"/>
  <c r="AC244" i="28"/>
  <c r="AP214" i="28"/>
  <c r="AP201" i="28"/>
  <c r="AP204" i="28"/>
  <c r="AP206" i="28"/>
  <c r="AP207" i="28"/>
  <c r="AP187" i="28"/>
  <c r="AP200" i="28"/>
  <c r="AP202" i="28"/>
  <c r="AP185" i="28"/>
  <c r="V84" i="28"/>
  <c r="V130" i="28" s="1"/>
  <c r="BL93" i="28"/>
  <c r="BK154" i="28"/>
  <c r="Y133" i="28"/>
  <c r="Y23" i="28"/>
  <c r="Y27" i="28"/>
  <c r="Y47" i="28"/>
  <c r="Y58" i="28"/>
  <c r="Y57" i="28"/>
  <c r="Y46" i="28"/>
  <c r="AR121" i="12" l="1"/>
  <c r="BN20" i="12"/>
  <c r="BB30" i="12"/>
  <c r="AR144" i="12"/>
  <c r="AR145" i="12" s="1"/>
  <c r="AR159" i="12" s="1"/>
  <c r="AR161" i="12" s="1"/>
  <c r="AT102" i="12"/>
  <c r="AU58" i="12"/>
  <c r="AT73" i="12"/>
  <c r="AS119" i="12"/>
  <c r="AS120" i="12"/>
  <c r="AS130" i="12"/>
  <c r="AS132" i="12"/>
  <c r="AS128" i="12"/>
  <c r="AS129" i="12"/>
  <c r="AS142" i="12"/>
  <c r="AS118" i="12"/>
  <c r="AS134" i="12"/>
  <c r="AS135" i="12"/>
  <c r="AX70" i="12"/>
  <c r="BB70" i="12"/>
  <c r="AW116" i="12"/>
  <c r="AX116" i="12" s="1"/>
  <c r="AW114" i="12"/>
  <c r="AX114" i="12" s="1"/>
  <c r="BB39" i="12"/>
  <c r="BN39" i="12" s="1"/>
  <c r="BN23" i="12"/>
  <c r="BB33" i="12"/>
  <c r="BN33" i="12" s="1"/>
  <c r="K12" i="12"/>
  <c r="K14" i="12" s="1"/>
  <c r="J18" i="12"/>
  <c r="J21" i="12"/>
  <c r="J34" i="12" s="1"/>
  <c r="J24" i="12"/>
  <c r="J40" i="12" s="1"/>
  <c r="I38" i="12"/>
  <c r="I47" i="12" s="1"/>
  <c r="L37" i="12"/>
  <c r="R37" i="12" s="1"/>
  <c r="AL37" i="12"/>
  <c r="AX37" i="12" s="1"/>
  <c r="BN17" i="12"/>
  <c r="G77" i="12"/>
  <c r="BK156" i="12"/>
  <c r="BK172" i="12" s="1"/>
  <c r="BL175" i="12"/>
  <c r="BK177" i="12"/>
  <c r="BJ172" i="12"/>
  <c r="AT163" i="12"/>
  <c r="AU156" i="12"/>
  <c r="AU175" i="12"/>
  <c r="AT177" i="12"/>
  <c r="AT172" i="12"/>
  <c r="AE163" i="12"/>
  <c r="AD156" i="12"/>
  <c r="I79" i="12"/>
  <c r="I81" i="12" s="1"/>
  <c r="F77" i="12"/>
  <c r="F82" i="12" s="1"/>
  <c r="F146" i="12" s="1"/>
  <c r="H81" i="12"/>
  <c r="BF217" i="28"/>
  <c r="BF231" i="28" s="1"/>
  <c r="BF233" i="28" s="1"/>
  <c r="BU15" i="28"/>
  <c r="BU22" i="28" s="1"/>
  <c r="AC15" i="28"/>
  <c r="AC22" i="28"/>
  <c r="BE15" i="28"/>
  <c r="BE22" i="28"/>
  <c r="AO39" i="28"/>
  <c r="AO17" i="28"/>
  <c r="AP16" i="28"/>
  <c r="Z23" i="28"/>
  <c r="Z133" i="28"/>
  <c r="Z27" i="28"/>
  <c r="BZ228" i="28"/>
  <c r="BZ244" i="28"/>
  <c r="AP15" i="28"/>
  <c r="AP22" i="28" s="1"/>
  <c r="BF216" i="28"/>
  <c r="BI232" i="28"/>
  <c r="BH244" i="28"/>
  <c r="N136" i="28"/>
  <c r="N218" i="28"/>
  <c r="R135" i="28"/>
  <c r="R136" i="28" s="1"/>
  <c r="BM101" i="28"/>
  <c r="BL162" i="28"/>
  <c r="BL235" i="28"/>
  <c r="BL228" i="28"/>
  <c r="AS106" i="28"/>
  <c r="AR167" i="28"/>
  <c r="AV99" i="28"/>
  <c r="AU160" i="28"/>
  <c r="BZ101" i="28"/>
  <c r="BY162" i="28"/>
  <c r="BY127" i="28"/>
  <c r="AC235" i="28"/>
  <c r="Y134" i="28"/>
  <c r="AD247" i="28"/>
  <c r="AC249" i="28"/>
  <c r="AS94" i="28"/>
  <c r="AR155" i="28"/>
  <c r="AR127" i="28"/>
  <c r="BY244" i="28"/>
  <c r="CC161" i="28"/>
  <c r="CD161" i="28" s="1"/>
  <c r="CD100" i="28"/>
  <c r="CD89" i="28"/>
  <c r="CC150" i="28"/>
  <c r="CD150" i="28" s="1"/>
  <c r="BM91" i="28"/>
  <c r="BL152" i="28"/>
  <c r="BM92" i="28"/>
  <c r="BL153" i="28"/>
  <c r="AS244" i="28"/>
  <c r="AS228" i="28"/>
  <c r="AR244" i="28"/>
  <c r="Y72" i="28"/>
  <c r="X80" i="28"/>
  <c r="BK155" i="28"/>
  <c r="BL94" i="28"/>
  <c r="BK90" i="28"/>
  <c r="BJ151" i="28"/>
  <c r="AW102" i="28"/>
  <c r="AV163" i="28"/>
  <c r="AT107" i="28"/>
  <c r="AS168" i="28"/>
  <c r="L177" i="12"/>
  <c r="M175" i="12"/>
  <c r="CC92" i="28"/>
  <c r="CB153" i="28"/>
  <c r="F237" i="28"/>
  <c r="F238" i="28" s="1"/>
  <c r="M249" i="28"/>
  <c r="N247" i="28"/>
  <c r="AT104" i="28"/>
  <c r="AS165" i="28"/>
  <c r="AP188" i="28"/>
  <c r="N160" i="12"/>
  <c r="M161" i="12"/>
  <c r="M172" i="12"/>
  <c r="AQ188" i="28"/>
  <c r="AQ190" i="28" s="1"/>
  <c r="AW172" i="28"/>
  <c r="AX172" i="28" s="1"/>
  <c r="AX111" i="28"/>
  <c r="AV89" i="28"/>
  <c r="AU150" i="28"/>
  <c r="BM93" i="28"/>
  <c r="BL154" i="28"/>
  <c r="BI88" i="28"/>
  <c r="BH126" i="28"/>
  <c r="BH149" i="28"/>
  <c r="BG205" i="28"/>
  <c r="BG200" i="28"/>
  <c r="BG206" i="28"/>
  <c r="BG214" i="28"/>
  <c r="BG201" i="28"/>
  <c r="BG208" i="28"/>
  <c r="BG185" i="28"/>
  <c r="BG188" i="28" s="1"/>
  <c r="BG190" i="28" s="1"/>
  <c r="BG202" i="28"/>
  <c r="BG187" i="28"/>
  <c r="BG207" i="28"/>
  <c r="BG204" i="28"/>
  <c r="Q163" i="12"/>
  <c r="AU248" i="28"/>
  <c r="AT249" i="28"/>
  <c r="BD217" i="28"/>
  <c r="AV171" i="28"/>
  <c r="AW110" i="28"/>
  <c r="AS164" i="28"/>
  <c r="AT103" i="28"/>
  <c r="AT127" i="28" s="1"/>
  <c r="AS127" i="28"/>
  <c r="CC169" i="28"/>
  <c r="CD169" i="28" s="1"/>
  <c r="CD108" i="28"/>
  <c r="BZ110" i="28"/>
  <c r="BY171" i="28"/>
  <c r="AR200" i="28"/>
  <c r="AR206" i="28"/>
  <c r="AR214" i="28"/>
  <c r="AR201" i="28"/>
  <c r="AR207" i="28"/>
  <c r="AR202" i="28"/>
  <c r="AR204" i="28"/>
  <c r="AR185" i="28"/>
  <c r="AR187" i="28"/>
  <c r="BJ127" i="28"/>
  <c r="BK89" i="28"/>
  <c r="BJ150" i="28"/>
  <c r="Y79" i="28"/>
  <c r="M228" i="28"/>
  <c r="AR188" i="28"/>
  <c r="AR190" i="28" s="1"/>
  <c r="L235" i="28"/>
  <c r="CB235" i="28"/>
  <c r="AT91" i="28"/>
  <c r="AS152" i="28"/>
  <c r="AS126" i="28"/>
  <c r="AO217" i="28"/>
  <c r="Z29" i="28"/>
  <c r="Z33" i="28"/>
  <c r="Z37" i="28"/>
  <c r="AA20" i="28"/>
  <c r="Z35" i="28"/>
  <c r="Z24" i="28"/>
  <c r="Z36" i="28"/>
  <c r="Z34" i="28"/>
  <c r="Z31" i="28"/>
  <c r="Z38" i="28"/>
  <c r="Z32" i="28"/>
  <c r="Z66" i="28"/>
  <c r="Z30" i="28"/>
  <c r="Z67" i="28"/>
  <c r="Z69" i="28"/>
  <c r="Z70" i="28"/>
  <c r="AA11" i="28"/>
  <c r="Z68" i="28"/>
  <c r="AU100" i="28"/>
  <c r="AT161" i="28"/>
  <c r="V226" i="28"/>
  <c r="CA248" i="28"/>
  <c r="BZ249" i="28"/>
  <c r="G257" i="28"/>
  <c r="G220" i="28"/>
  <c r="F227" i="28"/>
  <c r="F229" i="28" s="1"/>
  <c r="AP216" i="28"/>
  <c r="AD228" i="28"/>
  <c r="AV98" i="28"/>
  <c r="AU159" i="28"/>
  <c r="BK109" i="28"/>
  <c r="BJ170" i="28"/>
  <c r="BJ168" i="28"/>
  <c r="AT108" i="28"/>
  <c r="AS169" i="28"/>
  <c r="X218" i="28"/>
  <c r="X136" i="28"/>
  <c r="AQ208" i="28"/>
  <c r="AQ205" i="28"/>
  <c r="AQ216" i="28" s="1"/>
  <c r="V218" i="28"/>
  <c r="V136" i="28"/>
  <c r="W219" i="28"/>
  <c r="BJ249" i="28"/>
  <c r="BK247" i="28"/>
  <c r="AA19" i="28"/>
  <c r="AS121" i="12" l="1"/>
  <c r="AT129" i="12"/>
  <c r="AT134" i="12"/>
  <c r="AT142" i="12"/>
  <c r="AT130" i="12"/>
  <c r="AT120" i="12"/>
  <c r="AT135" i="12"/>
  <c r="AT118" i="12"/>
  <c r="AT121" i="12" s="1"/>
  <c r="AT128" i="12"/>
  <c r="AT132" i="12"/>
  <c r="BC70" i="12"/>
  <c r="BB116" i="12"/>
  <c r="BB114" i="12"/>
  <c r="AV58" i="12"/>
  <c r="AU73" i="12"/>
  <c r="AU102" i="12"/>
  <c r="AS144" i="12"/>
  <c r="AS145" i="12" s="1"/>
  <c r="AS159" i="12" s="1"/>
  <c r="AS161" i="12" s="1"/>
  <c r="AT119" i="12"/>
  <c r="BB37" i="12"/>
  <c r="BN37" i="12" s="1"/>
  <c r="L12" i="12"/>
  <c r="L14" i="12" s="1"/>
  <c r="K18" i="12"/>
  <c r="K21" i="12"/>
  <c r="K24" i="12"/>
  <c r="BM175" i="12"/>
  <c r="BM177" i="12" s="1"/>
  <c r="BL177" i="12"/>
  <c r="BL156" i="12"/>
  <c r="AU163" i="12"/>
  <c r="AU177" i="12"/>
  <c r="AV175" i="12"/>
  <c r="AV156" i="12"/>
  <c r="AV172" i="12" s="1"/>
  <c r="AU172" i="12"/>
  <c r="AE156" i="12"/>
  <c r="AE172" i="12" s="1"/>
  <c r="AF163" i="12"/>
  <c r="AD172" i="12"/>
  <c r="G82" i="12"/>
  <c r="G146" i="12" s="1"/>
  <c r="G147" i="12" s="1"/>
  <c r="J79" i="12"/>
  <c r="F154" i="12"/>
  <c r="F171" i="12" s="1"/>
  <c r="G154" i="12"/>
  <c r="F83" i="12"/>
  <c r="BV15" i="28"/>
  <c r="BV22" i="28"/>
  <c r="AQ217" i="28"/>
  <c r="AQ231" i="28" s="1"/>
  <c r="AQ233" i="28" s="1"/>
  <c r="AQ15" i="28"/>
  <c r="AQ22" i="28" s="1"/>
  <c r="AT205" i="28"/>
  <c r="AT208" i="28"/>
  <c r="AA29" i="28"/>
  <c r="AA33" i="28"/>
  <c r="AA37" i="28"/>
  <c r="AA30" i="28"/>
  <c r="AA34" i="28"/>
  <c r="AA38" i="28"/>
  <c r="AA32" i="28"/>
  <c r="AA36" i="28"/>
  <c r="AA35" i="28"/>
  <c r="AB20" i="28"/>
  <c r="AA24" i="28"/>
  <c r="AA31" i="28"/>
  <c r="AB11" i="28"/>
  <c r="AA66" i="28"/>
  <c r="AA69" i="28"/>
  <c r="AA70" i="28"/>
  <c r="AA68" i="28"/>
  <c r="AA67" i="28"/>
  <c r="AS205" i="28"/>
  <c r="AS208" i="28"/>
  <c r="AA21" i="28"/>
  <c r="AB13" i="28"/>
  <c r="AB19" i="28" s="1"/>
  <c r="CB248" i="28"/>
  <c r="CA249" i="28"/>
  <c r="V243" i="28"/>
  <c r="CC235" i="28"/>
  <c r="Y135" i="28"/>
  <c r="CA110" i="28"/>
  <c r="BZ171" i="28"/>
  <c r="F149" i="12"/>
  <c r="F147" i="12"/>
  <c r="O160" i="12"/>
  <c r="N161" i="12"/>
  <c r="N172" i="12"/>
  <c r="CC153" i="28"/>
  <c r="CD153" i="28" s="1"/>
  <c r="CD92" i="28"/>
  <c r="CA101" i="28"/>
  <c r="BZ162" i="28"/>
  <c r="BZ127" i="28"/>
  <c r="BM235" i="28"/>
  <c r="BL109" i="28"/>
  <c r="BK168" i="28"/>
  <c r="BK170" i="28"/>
  <c r="Z45" i="28"/>
  <c r="Z56" i="28"/>
  <c r="Z50" i="28"/>
  <c r="Z61" i="28"/>
  <c r="M235" i="28"/>
  <c r="AW171" i="28"/>
  <c r="AX171" i="28" s="1"/>
  <c r="AX110" i="28"/>
  <c r="BD231" i="28"/>
  <c r="BD233" i="28" s="1"/>
  <c r="R163" i="12"/>
  <c r="AW89" i="28"/>
  <c r="AV150" i="28"/>
  <c r="N175" i="12"/>
  <c r="M177" i="12"/>
  <c r="AW163" i="28"/>
  <c r="AX163" i="28" s="1"/>
  <c r="AX102" i="28"/>
  <c r="AT228" i="28"/>
  <c r="BJ232" i="28"/>
  <c r="BI244" i="28"/>
  <c r="X81" i="28"/>
  <c r="AW99" i="28"/>
  <c r="AV160" i="28"/>
  <c r="BF15" i="28"/>
  <c r="BF22" i="28"/>
  <c r="AD249" i="28"/>
  <c r="AE247" i="28"/>
  <c r="BM162" i="28"/>
  <c r="BN162" i="28" s="1"/>
  <c r="BN101" i="28"/>
  <c r="AP17" i="28"/>
  <c r="AP39" i="28"/>
  <c r="AQ16" i="28"/>
  <c r="AD15" i="28"/>
  <c r="AD22" i="28" s="1"/>
  <c r="X219" i="28"/>
  <c r="BL89" i="28"/>
  <c r="BK127" i="28"/>
  <c r="BK150" i="28"/>
  <c r="V221" i="28"/>
  <c r="V219" i="28"/>
  <c r="G226" i="28"/>
  <c r="G221" i="28"/>
  <c r="Z52" i="28"/>
  <c r="Z63" i="28"/>
  <c r="AU103" i="28"/>
  <c r="AT164" i="28"/>
  <c r="BM94" i="28"/>
  <c r="BL155" i="28"/>
  <c r="Z72" i="28"/>
  <c r="AA72" i="28" s="1"/>
  <c r="Y80" i="28"/>
  <c r="Y81" i="28" s="1"/>
  <c r="AU91" i="28"/>
  <c r="AT152" i="28"/>
  <c r="AT126" i="28"/>
  <c r="AR216" i="28"/>
  <c r="AR217" i="28" s="1"/>
  <c r="AR231" i="28" s="1"/>
  <c r="AR233" i="28" s="1"/>
  <c r="BM154" i="28"/>
  <c r="BN154" i="28" s="1"/>
  <c r="BN93" i="28"/>
  <c r="Z46" i="28"/>
  <c r="Z57" i="28"/>
  <c r="Z44" i="28"/>
  <c r="Z78" i="28"/>
  <c r="Z55" i="28"/>
  <c r="F239" i="28"/>
  <c r="AR205" i="28"/>
  <c r="AR208" i="28"/>
  <c r="BM228" i="28"/>
  <c r="BN228" i="28" s="1"/>
  <c r="AS200" i="28"/>
  <c r="AS206" i="28"/>
  <c r="AS207" i="28"/>
  <c r="AS202" i="28"/>
  <c r="AS185" i="28"/>
  <c r="AS204" i="28"/>
  <c r="AS189" i="28"/>
  <c r="AS214" i="28"/>
  <c r="AS201" i="28"/>
  <c r="AS187" i="28"/>
  <c r="AU104" i="28"/>
  <c r="AT165" i="28"/>
  <c r="AW98" i="28"/>
  <c r="AV159" i="28"/>
  <c r="Z47" i="28"/>
  <c r="Z58" i="28"/>
  <c r="Z53" i="28"/>
  <c r="Z64" i="28"/>
  <c r="Y77" i="28"/>
  <c r="N228" i="28"/>
  <c r="N244" i="28"/>
  <c r="AV248" i="28"/>
  <c r="AU249" i="28"/>
  <c r="BG216" i="28"/>
  <c r="BG217" i="28" s="1"/>
  <c r="BH205" i="28"/>
  <c r="BH214" i="28"/>
  <c r="BH208" i="28"/>
  <c r="BH202" i="28"/>
  <c r="BH207" i="28"/>
  <c r="BH200" i="28"/>
  <c r="BH201" i="28"/>
  <c r="BH206" i="28"/>
  <c r="BH187" i="28"/>
  <c r="BH204" i="28"/>
  <c r="BH185" i="28"/>
  <c r="BH188" i="28" s="1"/>
  <c r="BM152" i="28"/>
  <c r="BN152" i="28" s="1"/>
  <c r="BN91" i="28"/>
  <c r="AT106" i="28"/>
  <c r="AS167" i="28"/>
  <c r="N219" i="28"/>
  <c r="R218" i="28"/>
  <c r="R219" i="28" s="1"/>
  <c r="CA228" i="28"/>
  <c r="CA244" i="28"/>
  <c r="AE228" i="28"/>
  <c r="AV100" i="28"/>
  <c r="AU161" i="28"/>
  <c r="AO231" i="28"/>
  <c r="AO233" i="28" s="1"/>
  <c r="AD244" i="28"/>
  <c r="Z48" i="28"/>
  <c r="Z59" i="28"/>
  <c r="AP190" i="28"/>
  <c r="BK151" i="28"/>
  <c r="BL90" i="28"/>
  <c r="BN92" i="28"/>
  <c r="BM153" i="28"/>
  <c r="BN153" i="28" s="1"/>
  <c r="AT169" i="28"/>
  <c r="AU108" i="28"/>
  <c r="Z60" i="28"/>
  <c r="Z49" i="28"/>
  <c r="BK249" i="28"/>
  <c r="BL247" i="28"/>
  <c r="Z62" i="28"/>
  <c r="Z51" i="28"/>
  <c r="M244" i="28"/>
  <c r="BJ88" i="28"/>
  <c r="BI126" i="28"/>
  <c r="BI149" i="28"/>
  <c r="N249" i="28"/>
  <c r="O247" i="28"/>
  <c r="AU107" i="28"/>
  <c r="AT168" i="28"/>
  <c r="AT94" i="28"/>
  <c r="AS155" i="28"/>
  <c r="AS188" i="28" s="1"/>
  <c r="AS190" i="28" s="1"/>
  <c r="AD235" i="28"/>
  <c r="L27" i="12" l="1"/>
  <c r="L30" i="12"/>
  <c r="AV102" i="12"/>
  <c r="AV119" i="12" s="1"/>
  <c r="AW58" i="12"/>
  <c r="AV73" i="12"/>
  <c r="BD70" i="12"/>
  <c r="BC116" i="12"/>
  <c r="BC114" i="12"/>
  <c r="AU119" i="12"/>
  <c r="AU135" i="12"/>
  <c r="AU120" i="12"/>
  <c r="AU128" i="12"/>
  <c r="AU130" i="12"/>
  <c r="AU134" i="12"/>
  <c r="AU132" i="12"/>
  <c r="AU118" i="12"/>
  <c r="AU142" i="12"/>
  <c r="AU129" i="12"/>
  <c r="AT144" i="12"/>
  <c r="AT145" i="12" s="1"/>
  <c r="AT159" i="12" s="1"/>
  <c r="AT161" i="12" s="1"/>
  <c r="M12" i="12"/>
  <c r="L21" i="12"/>
  <c r="M14" i="12"/>
  <c r="L24" i="12"/>
  <c r="L40" i="12" s="1"/>
  <c r="L18" i="12"/>
  <c r="J38" i="12"/>
  <c r="J47" i="12" s="1"/>
  <c r="AH22" i="12"/>
  <c r="BM156" i="12"/>
  <c r="BN156" i="12" s="1"/>
  <c r="BL172" i="12"/>
  <c r="G83" i="12"/>
  <c r="AV163" i="12"/>
  <c r="AW156" i="12"/>
  <c r="AX156" i="12" s="1"/>
  <c r="AV177" i="12"/>
  <c r="AW175" i="12"/>
  <c r="AW177" i="12" s="1"/>
  <c r="AG163" i="12"/>
  <c r="AF156" i="12"/>
  <c r="AF172" i="12" s="1"/>
  <c r="K79" i="12"/>
  <c r="K81" i="12" s="1"/>
  <c r="K34" i="12"/>
  <c r="C22" i="21"/>
  <c r="J81" i="12"/>
  <c r="BG231" i="28"/>
  <c r="BG233" i="28" s="1"/>
  <c r="AB21" i="28"/>
  <c r="AC13" i="28"/>
  <c r="AC19" i="28"/>
  <c r="AE15" i="28"/>
  <c r="AE22" i="28"/>
  <c r="AR15" i="28"/>
  <c r="AR22" i="28" s="1"/>
  <c r="CC248" i="28"/>
  <c r="CC249" i="28" s="1"/>
  <c r="CB249" i="28"/>
  <c r="AA57" i="28"/>
  <c r="AA46" i="28"/>
  <c r="AA45" i="28"/>
  <c r="AA56" i="28"/>
  <c r="AX89" i="28"/>
  <c r="AW150" i="28"/>
  <c r="CB101" i="28"/>
  <c r="CA162" i="28"/>
  <c r="CA127" i="28"/>
  <c r="P160" i="12"/>
  <c r="O161" i="12"/>
  <c r="O172" i="12"/>
  <c r="CB110" i="28"/>
  <c r="CA171" i="28"/>
  <c r="AA63" i="28"/>
  <c r="AA52" i="28"/>
  <c r="F170" i="12"/>
  <c r="F173" i="12" s="1"/>
  <c r="F186" i="12" s="1"/>
  <c r="F187" i="12" s="1"/>
  <c r="F153" i="12" s="1"/>
  <c r="F164" i="12"/>
  <c r="CD235" i="28"/>
  <c r="AB34" i="28"/>
  <c r="AB36" i="28"/>
  <c r="AB32" i="28"/>
  <c r="AB33" i="28"/>
  <c r="AB29" i="28"/>
  <c r="AB38" i="28"/>
  <c r="AB37" i="28"/>
  <c r="AB24" i="28"/>
  <c r="AB30" i="28"/>
  <c r="AB31" i="28"/>
  <c r="AB35" i="28"/>
  <c r="AC11" i="28"/>
  <c r="AC20" i="28" s="1"/>
  <c r="AA59" i="28"/>
  <c r="AA48" i="28"/>
  <c r="AT202" i="28"/>
  <c r="AT200" i="28"/>
  <c r="AT207" i="28"/>
  <c r="AT214" i="28"/>
  <c r="AT201" i="28"/>
  <c r="AT185" i="28"/>
  <c r="AT188" i="28" s="1"/>
  <c r="AT206" i="28"/>
  <c r="AT204" i="28"/>
  <c r="AT187" i="28"/>
  <c r="AT189" i="28"/>
  <c r="G243" i="28"/>
  <c r="Z77" i="28"/>
  <c r="Z84" i="28" s="1"/>
  <c r="Z130" i="28" s="1"/>
  <c r="AW248" i="28"/>
  <c r="AW249" i="28" s="1"/>
  <c r="AV249" i="28"/>
  <c r="N177" i="12"/>
  <c r="O175" i="12"/>
  <c r="AE235" i="28"/>
  <c r="AQ17" i="28"/>
  <c r="AQ39" i="28"/>
  <c r="AR16" i="28"/>
  <c r="AW100" i="28"/>
  <c r="AV161" i="28"/>
  <c r="AU106" i="28"/>
  <c r="AT167" i="28"/>
  <c r="AU244" i="28"/>
  <c r="AU228" i="28"/>
  <c r="Y218" i="28"/>
  <c r="AA51" i="28"/>
  <c r="AA62" i="28"/>
  <c r="AA77" i="28" s="1"/>
  <c r="AA84" i="28" s="1"/>
  <c r="AA130" i="28" s="1"/>
  <c r="BW15" i="28"/>
  <c r="BW22" i="28" s="1"/>
  <c r="AB72" i="28"/>
  <c r="AF228" i="28"/>
  <c r="AF244" i="28"/>
  <c r="Y84" i="28"/>
  <c r="Y130" i="28" s="1"/>
  <c r="Z79" i="28"/>
  <c r="AE249" i="28"/>
  <c r="AF247" i="28"/>
  <c r="BH216" i="28"/>
  <c r="Z80" i="28"/>
  <c r="Z81" i="28" s="1"/>
  <c r="BL249" i="28"/>
  <c r="BM247" i="28"/>
  <c r="BM249" i="28" s="1"/>
  <c r="AA61" i="28"/>
  <c r="AA50" i="28"/>
  <c r="BM90" i="28"/>
  <c r="BL151" i="28"/>
  <c r="CB228" i="28"/>
  <c r="CB244" i="28"/>
  <c r="AV104" i="28"/>
  <c r="AU165" i="28"/>
  <c r="AU164" i="28"/>
  <c r="AV103" i="28"/>
  <c r="AU127" i="28"/>
  <c r="BG15" i="28"/>
  <c r="BG22" i="28" s="1"/>
  <c r="BK232" i="28"/>
  <c r="BJ244" i="28"/>
  <c r="AT244" i="28"/>
  <c r="AA47" i="28"/>
  <c r="AA58" i="28"/>
  <c r="BK88" i="28"/>
  <c r="BJ126" i="28"/>
  <c r="BJ149" i="28"/>
  <c r="G242" i="28"/>
  <c r="G245" i="28" s="1"/>
  <c r="G258" i="28" s="1"/>
  <c r="G259" i="28" s="1"/>
  <c r="G225" i="28" s="1"/>
  <c r="G236" i="28"/>
  <c r="BM155" i="28"/>
  <c r="BN155" i="28" s="1"/>
  <c r="BN94" i="28"/>
  <c r="AS216" i="28"/>
  <c r="AS217" i="28" s="1"/>
  <c r="AS231" i="28" s="1"/>
  <c r="AS233" i="28" s="1"/>
  <c r="AU152" i="28"/>
  <c r="AV91" i="28"/>
  <c r="AU126" i="28"/>
  <c r="AT155" i="28"/>
  <c r="AU94" i="28"/>
  <c r="O244" i="28"/>
  <c r="O228" i="28"/>
  <c r="BH190" i="28"/>
  <c r="BH217" i="28" s="1"/>
  <c r="BH231" i="28" s="1"/>
  <c r="BH233" i="28" s="1"/>
  <c r="BL127" i="28"/>
  <c r="BL150" i="28"/>
  <c r="BM89" i="28"/>
  <c r="BN235" i="28"/>
  <c r="AA80" i="28"/>
  <c r="AA64" i="28"/>
  <c r="AA53" i="28"/>
  <c r="Z132" i="28"/>
  <c r="AE244" i="28"/>
  <c r="AA44" i="28"/>
  <c r="AA55" i="28"/>
  <c r="AA78" i="28"/>
  <c r="AA132" i="28" s="1"/>
  <c r="AV107" i="28"/>
  <c r="AU168" i="28"/>
  <c r="P247" i="28"/>
  <c r="O249" i="28"/>
  <c r="BI208" i="28"/>
  <c r="BI202" i="28"/>
  <c r="BI214" i="28"/>
  <c r="BI207" i="28"/>
  <c r="BI201" i="28"/>
  <c r="BI206" i="28"/>
  <c r="BI189" i="28"/>
  <c r="BI200" i="28"/>
  <c r="BI216" i="28" s="1"/>
  <c r="BI204" i="28"/>
  <c r="BI187" i="28"/>
  <c r="BI205" i="28"/>
  <c r="BI185" i="28"/>
  <c r="BI188" i="28" s="1"/>
  <c r="BI190" i="28" s="1"/>
  <c r="BI217" i="28" s="1"/>
  <c r="BI231" i="28" s="1"/>
  <c r="BI233" i="28" s="1"/>
  <c r="AU169" i="28"/>
  <c r="AV108" i="28"/>
  <c r="AP217" i="28"/>
  <c r="AX98" i="28"/>
  <c r="AW159" i="28"/>
  <c r="AX159" i="28" s="1"/>
  <c r="V242" i="28"/>
  <c r="V245" i="28" s="1"/>
  <c r="V258" i="28" s="1"/>
  <c r="V259" i="28" s="1"/>
  <c r="V225" i="28" s="1"/>
  <c r="V236" i="28"/>
  <c r="AW160" i="28"/>
  <c r="AX160" i="28" s="1"/>
  <c r="AX99" i="28"/>
  <c r="N235" i="28"/>
  <c r="BL170" i="28"/>
  <c r="BL168" i="28"/>
  <c r="BM109" i="28"/>
  <c r="AA133" i="28"/>
  <c r="AA23" i="28"/>
  <c r="AA27" i="28"/>
  <c r="AA49" i="28"/>
  <c r="AA60" i="28"/>
  <c r="M27" i="12" l="1"/>
  <c r="M30" i="12"/>
  <c r="AU121" i="12"/>
  <c r="BE70" i="12"/>
  <c r="BD116" i="12"/>
  <c r="BD114" i="12"/>
  <c r="BB58" i="12"/>
  <c r="AW102" i="12"/>
  <c r="AX58" i="12"/>
  <c r="AW73" i="12"/>
  <c r="AV134" i="12"/>
  <c r="AV120" i="12"/>
  <c r="AV128" i="12"/>
  <c r="AV135" i="12"/>
  <c r="AV142" i="12"/>
  <c r="AV132" i="12"/>
  <c r="AV118" i="12"/>
  <c r="AV130" i="12"/>
  <c r="AV129" i="12"/>
  <c r="AU144" i="12"/>
  <c r="AU145" i="12" s="1"/>
  <c r="N12" i="12"/>
  <c r="M21" i="12"/>
  <c r="N14" i="12"/>
  <c r="M24" i="12"/>
  <c r="M40" i="12" s="1"/>
  <c r="M18" i="12"/>
  <c r="I77" i="12"/>
  <c r="I82" i="12" s="1"/>
  <c r="I146" i="12" s="1"/>
  <c r="I147" i="12" s="1"/>
  <c r="K38" i="12"/>
  <c r="BM172" i="12"/>
  <c r="L34" i="12"/>
  <c r="AW172" i="12"/>
  <c r="AW163" i="12"/>
  <c r="AG156" i="12"/>
  <c r="AH156" i="12" s="1"/>
  <c r="AH163" i="12"/>
  <c r="L79" i="12"/>
  <c r="H77" i="12"/>
  <c r="H82" i="12" s="1"/>
  <c r="H146" i="12" s="1"/>
  <c r="H147" i="12" s="1"/>
  <c r="J77" i="12"/>
  <c r="J154" i="12" s="1"/>
  <c r="BH15" i="28"/>
  <c r="BH22" i="28"/>
  <c r="AT190" i="28"/>
  <c r="AT217" i="28" s="1"/>
  <c r="AT231" i="28" s="1"/>
  <c r="AT233" i="28" s="1"/>
  <c r="AS15" i="28"/>
  <c r="AS22" i="28"/>
  <c r="AC31" i="28"/>
  <c r="AC24" i="28"/>
  <c r="AC33" i="28"/>
  <c r="AC29" i="28"/>
  <c r="AC72" i="28" s="1"/>
  <c r="AC37" i="28"/>
  <c r="AC30" i="28"/>
  <c r="AC38" i="28"/>
  <c r="AC32" i="28"/>
  <c r="AC34" i="28"/>
  <c r="AC35" i="28"/>
  <c r="AC36" i="28"/>
  <c r="AD11" i="28"/>
  <c r="AD20" i="28" s="1"/>
  <c r="BX15" i="28"/>
  <c r="BX22" i="28"/>
  <c r="AW108" i="28"/>
  <c r="AV169" i="28"/>
  <c r="BK126" i="28"/>
  <c r="BL88" i="28"/>
  <c r="BK149" i="28"/>
  <c r="Q160" i="12"/>
  <c r="P161" i="12"/>
  <c r="P172" i="12"/>
  <c r="AU202" i="28"/>
  <c r="AU207" i="28"/>
  <c r="AU204" i="28"/>
  <c r="AU206" i="28"/>
  <c r="AU185" i="28"/>
  <c r="AU200" i="28"/>
  <c r="AU214" i="28"/>
  <c r="AU201" i="28"/>
  <c r="AU187" i="28"/>
  <c r="AU189" i="28"/>
  <c r="AB64" i="28"/>
  <c r="AB53" i="28"/>
  <c r="Z134" i="28"/>
  <c r="G237" i="28"/>
  <c r="G238" i="28" s="1"/>
  <c r="G239" i="28" s="1"/>
  <c r="BJ208" i="28"/>
  <c r="BJ200" i="28"/>
  <c r="BJ207" i="28"/>
  <c r="BJ202" i="28"/>
  <c r="BJ214" i="28"/>
  <c r="BJ204" i="28"/>
  <c r="BJ205" i="28"/>
  <c r="BJ187" i="28"/>
  <c r="BJ190" i="28" s="1"/>
  <c r="BJ201" i="28"/>
  <c r="BJ206" i="28"/>
  <c r="BJ189" i="28"/>
  <c r="BJ185" i="28"/>
  <c r="AB60" i="28"/>
  <c r="AB49" i="28"/>
  <c r="AX150" i="28"/>
  <c r="AB133" i="28"/>
  <c r="AB27" i="28"/>
  <c r="AB23" i="28"/>
  <c r="AB67" i="28"/>
  <c r="AB66" i="28"/>
  <c r="AB68" i="28"/>
  <c r="AB70" i="28"/>
  <c r="AB69" i="28"/>
  <c r="AU208" i="28"/>
  <c r="AU205" i="28"/>
  <c r="G227" i="28"/>
  <c r="G229" i="28" s="1"/>
  <c r="H257" i="28"/>
  <c r="H220" i="28"/>
  <c r="AA134" i="28"/>
  <c r="AV94" i="28"/>
  <c r="AU155" i="28"/>
  <c r="AU188" i="28" s="1"/>
  <c r="AF235" i="28"/>
  <c r="AT216" i="28"/>
  <c r="AB50" i="28"/>
  <c r="AB61" i="28"/>
  <c r="AB48" i="28"/>
  <c r="AB59" i="28"/>
  <c r="G185" i="12"/>
  <c r="F155" i="12"/>
  <c r="F157" i="12" s="1"/>
  <c r="AW107" i="28"/>
  <c r="AV168" i="28"/>
  <c r="AF249" i="28"/>
  <c r="AG247" i="28"/>
  <c r="AG249" i="28" s="1"/>
  <c r="AW103" i="28"/>
  <c r="AV164" i="28"/>
  <c r="AV127" i="28"/>
  <c r="AR39" i="28"/>
  <c r="AR17" i="28"/>
  <c r="AS16" i="28"/>
  <c r="AW104" i="28"/>
  <c r="AV165" i="28"/>
  <c r="BM151" i="28"/>
  <c r="BN151" i="28" s="1"/>
  <c r="BN90" i="28"/>
  <c r="AW161" i="28"/>
  <c r="AX161" i="28" s="1"/>
  <c r="AX100" i="28"/>
  <c r="AB44" i="28"/>
  <c r="AB55" i="28"/>
  <c r="AB78" i="28"/>
  <c r="AA81" i="28"/>
  <c r="AG244" i="28"/>
  <c r="AG228" i="28"/>
  <c r="AH228" i="28" s="1"/>
  <c r="BL232" i="28"/>
  <c r="BK244" i="28"/>
  <c r="CC228" i="28"/>
  <c r="CD228" i="28" s="1"/>
  <c r="CC244" i="28"/>
  <c r="Y219" i="28"/>
  <c r="AV106" i="28"/>
  <c r="AU167" i="28"/>
  <c r="O177" i="12"/>
  <c r="P175" i="12"/>
  <c r="AB46" i="28"/>
  <c r="AB57" i="28"/>
  <c r="AB47" i="28"/>
  <c r="AB58" i="28"/>
  <c r="CC110" i="28"/>
  <c r="CB171" i="28"/>
  <c r="AC21" i="28"/>
  <c r="AD19" i="28"/>
  <c r="AD13" i="28"/>
  <c r="BM170" i="28"/>
  <c r="BN170" i="28" s="1"/>
  <c r="BN109" i="28"/>
  <c r="BM168" i="28"/>
  <c r="BN168" i="28" s="1"/>
  <c r="AB63" i="28"/>
  <c r="AB52" i="28"/>
  <c r="Q247" i="28"/>
  <c r="Q249" i="28" s="1"/>
  <c r="P249" i="28"/>
  <c r="BM127" i="28"/>
  <c r="BN127" i="28" s="1"/>
  <c r="BM150" i="28"/>
  <c r="BN150" i="28" s="1"/>
  <c r="BN89" i="28"/>
  <c r="AW91" i="28"/>
  <c r="AV152" i="28"/>
  <c r="Z135" i="28"/>
  <c r="F165" i="12"/>
  <c r="F166" i="12" s="1"/>
  <c r="CC101" i="28"/>
  <c r="CB162" i="28"/>
  <c r="CB127" i="28"/>
  <c r="AF22" i="28"/>
  <c r="AF15" i="28"/>
  <c r="O235" i="28"/>
  <c r="V237" i="28"/>
  <c r="V238" i="28" s="1"/>
  <c r="V239" i="28" s="1"/>
  <c r="W220" i="28"/>
  <c r="W257" i="28"/>
  <c r="V227" i="28"/>
  <c r="V229" i="28" s="1"/>
  <c r="AP231" i="28"/>
  <c r="AP233" i="28" s="1"/>
  <c r="AA79" i="28"/>
  <c r="AA135" i="28" s="1"/>
  <c r="P244" i="28"/>
  <c r="P228" i="28"/>
  <c r="BJ188" i="28"/>
  <c r="Y136" i="28"/>
  <c r="AV228" i="28"/>
  <c r="AB45" i="28"/>
  <c r="AB56" i="28"/>
  <c r="AB62" i="28"/>
  <c r="AB51" i="28"/>
  <c r="N27" i="12" l="1"/>
  <c r="N30" i="12"/>
  <c r="AU159" i="12"/>
  <c r="AU161" i="12" s="1"/>
  <c r="AV121" i="12"/>
  <c r="AV144" i="12"/>
  <c r="AV145" i="12" s="1"/>
  <c r="AV159" i="12" s="1"/>
  <c r="AV161" i="12" s="1"/>
  <c r="BE116" i="12"/>
  <c r="BF70" i="12"/>
  <c r="BE114" i="12"/>
  <c r="AW119" i="12"/>
  <c r="AX119" i="12" s="1"/>
  <c r="AX102" i="12"/>
  <c r="AW134" i="12"/>
  <c r="AX134" i="12" s="1"/>
  <c r="AW129" i="12"/>
  <c r="AX129" i="12" s="1"/>
  <c r="AX73" i="12"/>
  <c r="AW120" i="12"/>
  <c r="AX120" i="12" s="1"/>
  <c r="AW135" i="12"/>
  <c r="AX135" i="12" s="1"/>
  <c r="AW142" i="12"/>
  <c r="AX142" i="12" s="1"/>
  <c r="AW132" i="12"/>
  <c r="AX132" i="12" s="1"/>
  <c r="AW128" i="12"/>
  <c r="AW118" i="12"/>
  <c r="AX118" i="12" s="1"/>
  <c r="AW130" i="12"/>
  <c r="AX130" i="12" s="1"/>
  <c r="BC58" i="12"/>
  <c r="BB73" i="12"/>
  <c r="BB74" i="12"/>
  <c r="BB102" i="12"/>
  <c r="O12" i="12"/>
  <c r="O14" i="12" s="1"/>
  <c r="N24" i="12"/>
  <c r="N40" i="12" s="1"/>
  <c r="N21" i="12"/>
  <c r="N18" i="12"/>
  <c r="I83" i="12"/>
  <c r="I154" i="12"/>
  <c r="L38" i="12"/>
  <c r="AX163" i="12"/>
  <c r="K77" i="12"/>
  <c r="K82" i="12" s="1"/>
  <c r="AG172" i="12"/>
  <c r="H154" i="12"/>
  <c r="M79" i="12"/>
  <c r="M81" i="12" s="1"/>
  <c r="M34" i="12"/>
  <c r="H83" i="12"/>
  <c r="L81" i="12"/>
  <c r="F167" i="12"/>
  <c r="J82" i="12"/>
  <c r="J146" i="12" s="1"/>
  <c r="J147" i="12" s="1"/>
  <c r="BJ217" i="28"/>
  <c r="BJ231" i="28" s="1"/>
  <c r="BJ233" i="28" s="1"/>
  <c r="AD35" i="28"/>
  <c r="AD29" i="28"/>
  <c r="AD37" i="28"/>
  <c r="AD33" i="28"/>
  <c r="AD34" i="28"/>
  <c r="AE20" i="28"/>
  <c r="AD31" i="28"/>
  <c r="AD72" i="28" s="1"/>
  <c r="AD32" i="28"/>
  <c r="AD36" i="28"/>
  <c r="AD30" i="28"/>
  <c r="AD24" i="28"/>
  <c r="AD38" i="28"/>
  <c r="AE11" i="28"/>
  <c r="BM232" i="28"/>
  <c r="BL244" i="28"/>
  <c r="P177" i="12"/>
  <c r="Q175" i="12"/>
  <c r="Q177" i="12" s="1"/>
  <c r="H226" i="28"/>
  <c r="H221" i="28"/>
  <c r="AC51" i="28"/>
  <c r="AC62" i="28"/>
  <c r="AU216" i="28"/>
  <c r="AW228" i="28"/>
  <c r="AX228" i="28" s="1"/>
  <c r="W226" i="28"/>
  <c r="W221" i="28"/>
  <c r="AG15" i="28"/>
  <c r="AG22" i="28"/>
  <c r="AH22" i="28" s="1"/>
  <c r="AE13" i="28"/>
  <c r="AE19" i="28" s="1"/>
  <c r="AD21" i="28"/>
  <c r="CC171" i="28"/>
  <c r="CD171" i="28" s="1"/>
  <c r="CD110" i="28"/>
  <c r="AC45" i="28"/>
  <c r="AC56" i="28"/>
  <c r="AX91" i="28"/>
  <c r="AW152" i="28"/>
  <c r="AW126" i="28"/>
  <c r="BL126" i="28"/>
  <c r="BM88" i="28"/>
  <c r="BL149" i="28"/>
  <c r="AC49" i="28"/>
  <c r="AC60" i="28"/>
  <c r="AV244" i="28"/>
  <c r="P235" i="28"/>
  <c r="AW106" i="28"/>
  <c r="AV167" i="28"/>
  <c r="AV208" i="28"/>
  <c r="AV205" i="28"/>
  <c r="AV155" i="28"/>
  <c r="AW94" i="28"/>
  <c r="AU190" i="28"/>
  <c r="AU217" i="28" s="1"/>
  <c r="AU231" i="28" s="1"/>
  <c r="AU233" i="28" s="1"/>
  <c r="BK208" i="28"/>
  <c r="BK204" i="28"/>
  <c r="BK207" i="28"/>
  <c r="BK200" i="28"/>
  <c r="BK202" i="28"/>
  <c r="BK201" i="28"/>
  <c r="BK205" i="28"/>
  <c r="BK206" i="28"/>
  <c r="BK187" i="28"/>
  <c r="BK190" i="28" s="1"/>
  <c r="BK214" i="28"/>
  <c r="BK189" i="28"/>
  <c r="BK185" i="28"/>
  <c r="AC46" i="28"/>
  <c r="AC57" i="28"/>
  <c r="AB79" i="28"/>
  <c r="AX107" i="28"/>
  <c r="AW168" i="28"/>
  <c r="AX168" i="28" s="1"/>
  <c r="AS17" i="28"/>
  <c r="AS39" i="28"/>
  <c r="AT16" i="28"/>
  <c r="AC78" i="28"/>
  <c r="AC132" i="28" s="1"/>
  <c r="AC134" i="28" s="1"/>
  <c r="AC55" i="28"/>
  <c r="AC44" i="28"/>
  <c r="CD101" i="28"/>
  <c r="CC162" i="28"/>
  <c r="CD162" i="28" s="1"/>
  <c r="CC127" i="28"/>
  <c r="CD127" i="28" s="1"/>
  <c r="AC59" i="28"/>
  <c r="AC48" i="28"/>
  <c r="Z218" i="28"/>
  <c r="Z136" i="28"/>
  <c r="G149" i="12"/>
  <c r="AG235" i="28"/>
  <c r="R160" i="12"/>
  <c r="Q161" i="12"/>
  <c r="Q172" i="12"/>
  <c r="BY15" i="28"/>
  <c r="BY22" i="28"/>
  <c r="AC47" i="28"/>
  <c r="AC58" i="28"/>
  <c r="AT15" i="28"/>
  <c r="AT22" i="28"/>
  <c r="AA218" i="28"/>
  <c r="AA136" i="28"/>
  <c r="AC133" i="28"/>
  <c r="AC27" i="28"/>
  <c r="AC68" i="28"/>
  <c r="AC23" i="28"/>
  <c r="AC66" i="28"/>
  <c r="AC69" i="28"/>
  <c r="AC67" i="28"/>
  <c r="AC70" i="28"/>
  <c r="AW169" i="28"/>
  <c r="AX169" i="28" s="1"/>
  <c r="AX108" i="28"/>
  <c r="AC52" i="28"/>
  <c r="AC63" i="28"/>
  <c r="BK188" i="28"/>
  <c r="AC50" i="28"/>
  <c r="AC61" i="28"/>
  <c r="BI15" i="28"/>
  <c r="BI22" i="28"/>
  <c r="Q228" i="28"/>
  <c r="R228" i="28" s="1"/>
  <c r="Q244" i="28"/>
  <c r="AV126" i="28"/>
  <c r="AB132" i="28"/>
  <c r="AX104" i="28"/>
  <c r="AW165" i="28"/>
  <c r="AX165" i="28" s="1"/>
  <c r="AW164" i="28"/>
  <c r="AX164" i="28" s="1"/>
  <c r="AX103" i="28"/>
  <c r="AW127" i="28"/>
  <c r="AB77" i="28"/>
  <c r="AB80" i="28"/>
  <c r="BJ216" i="28"/>
  <c r="AC53" i="28"/>
  <c r="AC64" i="28"/>
  <c r="O30" i="12" l="1"/>
  <c r="O27" i="12"/>
  <c r="BB134" i="12"/>
  <c r="BB129" i="12"/>
  <c r="BB130" i="12"/>
  <c r="BB132" i="12"/>
  <c r="BB128" i="12"/>
  <c r="BB142" i="12"/>
  <c r="BB135" i="12"/>
  <c r="AW121" i="12"/>
  <c r="BG70" i="12"/>
  <c r="BF116" i="12"/>
  <c r="BF114" i="12"/>
  <c r="BB119" i="12"/>
  <c r="BC74" i="12"/>
  <c r="BD58" i="12"/>
  <c r="BC73" i="12"/>
  <c r="BC102" i="12"/>
  <c r="BC119" i="12" s="1"/>
  <c r="AW144" i="12"/>
  <c r="AX144" i="12" s="1"/>
  <c r="AX128" i="12"/>
  <c r="P12" i="12"/>
  <c r="P14" i="12"/>
  <c r="O18" i="12"/>
  <c r="O24" i="12"/>
  <c r="O40" i="12" s="1"/>
  <c r="O21" i="12"/>
  <c r="M38" i="12"/>
  <c r="N79" i="12"/>
  <c r="N34" i="12"/>
  <c r="K83" i="12"/>
  <c r="K146" i="12"/>
  <c r="K147" i="12" s="1"/>
  <c r="K154" i="12"/>
  <c r="J83" i="12"/>
  <c r="BK217" i="28"/>
  <c r="BK231" i="28" s="1"/>
  <c r="BK233" i="28" s="1"/>
  <c r="AE21" i="28"/>
  <c r="AF13" i="28"/>
  <c r="AF19" i="28" s="1"/>
  <c r="AW201" i="28"/>
  <c r="AW204" i="28"/>
  <c r="AW207" i="28"/>
  <c r="AX207" i="28" s="1"/>
  <c r="AW214" i="28"/>
  <c r="AW202" i="28"/>
  <c r="AX202" i="28" s="1"/>
  <c r="AW206" i="28"/>
  <c r="AX206" i="28" s="1"/>
  <c r="AW185" i="28"/>
  <c r="AX185" i="28" s="1"/>
  <c r="AW200" i="28"/>
  <c r="AW187" i="28"/>
  <c r="AX126" i="28"/>
  <c r="AW189" i="28"/>
  <c r="AD47" i="28"/>
  <c r="AD58" i="28"/>
  <c r="AV204" i="28"/>
  <c r="AV202" i="28"/>
  <c r="AV207" i="28"/>
  <c r="AV201" i="28"/>
  <c r="AV206" i="28"/>
  <c r="AV185" i="28"/>
  <c r="AV188" i="28" s="1"/>
  <c r="AV189" i="28"/>
  <c r="AX189" i="28" s="1"/>
  <c r="AV200" i="28"/>
  <c r="AV214" i="28"/>
  <c r="AV187" i="28"/>
  <c r="AW244" i="28"/>
  <c r="H242" i="28"/>
  <c r="H245" i="28" s="1"/>
  <c r="H258" i="28" s="1"/>
  <c r="H259" i="28" s="1"/>
  <c r="H225" i="28" s="1"/>
  <c r="H236" i="28"/>
  <c r="BN232" i="28"/>
  <c r="BM244" i="28"/>
  <c r="AT39" i="28"/>
  <c r="AT17" i="28"/>
  <c r="AU16" i="28"/>
  <c r="BN88" i="28"/>
  <c r="BR88" i="28" s="1"/>
  <c r="BM126" i="28"/>
  <c r="BM149" i="28"/>
  <c r="AD53" i="28"/>
  <c r="AD64" i="28"/>
  <c r="AD48" i="28"/>
  <c r="AD59" i="28"/>
  <c r="AB84" i="28"/>
  <c r="AB130" i="28" s="1"/>
  <c r="AX152" i="28"/>
  <c r="W243" i="28"/>
  <c r="BJ15" i="28"/>
  <c r="BJ22" i="28"/>
  <c r="H243" i="28"/>
  <c r="AA219" i="28"/>
  <c r="AH235" i="28"/>
  <c r="Q235" i="28"/>
  <c r="BL208" i="28"/>
  <c r="BL201" i="28"/>
  <c r="BL204" i="28"/>
  <c r="BL207" i="28"/>
  <c r="BL205" i="28"/>
  <c r="BL206" i="28"/>
  <c r="BL200" i="28"/>
  <c r="BL202" i="28"/>
  <c r="BL189" i="28"/>
  <c r="BL187" i="28"/>
  <c r="BL214" i="28"/>
  <c r="BL185" i="28"/>
  <c r="AD52" i="28"/>
  <c r="AD63" i="28"/>
  <c r="AC79" i="28"/>
  <c r="W242" i="28"/>
  <c r="W245" i="28" s="1"/>
  <c r="W258" i="28" s="1"/>
  <c r="W259" i="28" s="1"/>
  <c r="W225" i="28" s="1"/>
  <c r="W236" i="28"/>
  <c r="AW155" i="28"/>
  <c r="AX155" i="28" s="1"/>
  <c r="AX94" i="28"/>
  <c r="AX106" i="28"/>
  <c r="AW167" i="28"/>
  <c r="AX167" i="28" s="1"/>
  <c r="AD27" i="28"/>
  <c r="AD68" i="28"/>
  <c r="AD23" i="28"/>
  <c r="AD133" i="28"/>
  <c r="AD66" i="28"/>
  <c r="AD70" i="28"/>
  <c r="AD69" i="28"/>
  <c r="AD67" i="28"/>
  <c r="AD45" i="28"/>
  <c r="AD56" i="28"/>
  <c r="AD78" i="28"/>
  <c r="AD132" i="28" s="1"/>
  <c r="AD55" i="28"/>
  <c r="AD44" i="28"/>
  <c r="AD46" i="28"/>
  <c r="AD57" i="28"/>
  <c r="BZ15" i="28"/>
  <c r="BZ22" i="28"/>
  <c r="AE31" i="28"/>
  <c r="AE33" i="28"/>
  <c r="AE29" i="28"/>
  <c r="AE37" i="28"/>
  <c r="AE30" i="28"/>
  <c r="AE38" i="28"/>
  <c r="AE34" i="28"/>
  <c r="AE35" i="28"/>
  <c r="AE36" i="28"/>
  <c r="AF11" i="28"/>
  <c r="AE32" i="28"/>
  <c r="AF20" i="28"/>
  <c r="AE24" i="28"/>
  <c r="Z219" i="28"/>
  <c r="AD49" i="28"/>
  <c r="AD60" i="28"/>
  <c r="AW208" i="28"/>
  <c r="AX208" i="28" s="1"/>
  <c r="AW205" i="28"/>
  <c r="AX205" i="28" s="1"/>
  <c r="AX127" i="28"/>
  <c r="AB134" i="28"/>
  <c r="AU15" i="28"/>
  <c r="AU22" i="28"/>
  <c r="R161" i="12"/>
  <c r="C15" i="21" s="1"/>
  <c r="G170" i="12"/>
  <c r="G164" i="12"/>
  <c r="AB81" i="28"/>
  <c r="AC80" i="28"/>
  <c r="AC81" i="28" s="1"/>
  <c r="AC77" i="28"/>
  <c r="AC84" i="28" s="1"/>
  <c r="AC130" i="28" s="1"/>
  <c r="G171" i="12"/>
  <c r="BK216" i="28"/>
  <c r="AD51" i="28"/>
  <c r="AD62" i="28"/>
  <c r="AD50" i="28"/>
  <c r="AD61" i="28"/>
  <c r="P27" i="12" l="1"/>
  <c r="P30" i="12"/>
  <c r="AW145" i="12"/>
  <c r="AW159" i="12" s="1"/>
  <c r="AW161" i="12"/>
  <c r="AX161" i="12" s="1"/>
  <c r="AX159" i="12"/>
  <c r="AX145" i="12"/>
  <c r="BB144" i="12"/>
  <c r="BE58" i="12"/>
  <c r="BD73" i="12"/>
  <c r="BD74" i="12"/>
  <c r="BD102" i="12"/>
  <c r="BB121" i="12"/>
  <c r="AX121" i="12"/>
  <c r="BC134" i="12"/>
  <c r="BC135" i="12"/>
  <c r="BC130" i="12"/>
  <c r="BC118" i="12"/>
  <c r="BC121" i="12" s="1"/>
  <c r="BC142" i="12"/>
  <c r="BC128" i="12"/>
  <c r="BC129" i="12"/>
  <c r="BC132" i="12"/>
  <c r="BH70" i="12"/>
  <c r="BG114" i="12"/>
  <c r="BG116" i="12"/>
  <c r="P18" i="12"/>
  <c r="P24" i="12"/>
  <c r="P40" i="12" s="1"/>
  <c r="Q12" i="12"/>
  <c r="R12" i="12" s="1"/>
  <c r="P21" i="12"/>
  <c r="N38" i="12"/>
  <c r="O79" i="12"/>
  <c r="O34" i="12"/>
  <c r="M77" i="12"/>
  <c r="M154" i="12" s="1"/>
  <c r="L77" i="12"/>
  <c r="N81" i="12"/>
  <c r="G173" i="12"/>
  <c r="G186" i="12" s="1"/>
  <c r="G187" i="12" s="1"/>
  <c r="G153" i="12" s="1"/>
  <c r="BL190" i="28"/>
  <c r="AF21" i="28"/>
  <c r="AG13" i="28"/>
  <c r="AH13" i="28" s="1"/>
  <c r="AE45" i="28"/>
  <c r="AE56" i="28"/>
  <c r="AV216" i="28"/>
  <c r="AE72" i="28"/>
  <c r="BL188" i="28"/>
  <c r="AE49" i="28"/>
  <c r="AE60" i="28"/>
  <c r="W237" i="28"/>
  <c r="W238" i="28" s="1"/>
  <c r="AW188" i="28"/>
  <c r="H237" i="28"/>
  <c r="H238" i="28" s="1"/>
  <c r="AW216" i="28"/>
  <c r="AX216" i="28" s="1"/>
  <c r="AX200" i="28"/>
  <c r="AE53" i="28"/>
  <c r="AE64" i="28"/>
  <c r="AE78" i="28"/>
  <c r="AE132" i="28" s="1"/>
  <c r="AE55" i="28"/>
  <c r="AE44" i="28"/>
  <c r="BK22" i="28"/>
  <c r="BK15" i="28"/>
  <c r="AE48" i="28"/>
  <c r="AE59" i="28"/>
  <c r="AD134" i="28"/>
  <c r="AB135" i="28"/>
  <c r="BN149" i="28"/>
  <c r="AV15" i="28"/>
  <c r="AV22" i="28"/>
  <c r="AE63" i="28"/>
  <c r="AE52" i="28"/>
  <c r="AV190" i="28"/>
  <c r="AV217" i="28" s="1"/>
  <c r="AV231" i="28" s="1"/>
  <c r="AV233" i="28" s="1"/>
  <c r="AE47" i="28"/>
  <c r="AE58" i="28"/>
  <c r="G165" i="12"/>
  <c r="G166" i="12" s="1"/>
  <c r="AE51" i="28"/>
  <c r="AE62" i="28"/>
  <c r="AE57" i="28"/>
  <c r="AE46" i="28"/>
  <c r="BL216" i="28"/>
  <c r="R235" i="28"/>
  <c r="BM205" i="28"/>
  <c r="BN205" i="28" s="1"/>
  <c r="BM208" i="28"/>
  <c r="BN208" i="28" s="1"/>
  <c r="BM206" i="28"/>
  <c r="BN206" i="28" s="1"/>
  <c r="BM201" i="28"/>
  <c r="BN201" i="28" s="1"/>
  <c r="BM204" i="28"/>
  <c r="BN204" i="28" s="1"/>
  <c r="BM189" i="28"/>
  <c r="BN189" i="28" s="1"/>
  <c r="BM187" i="28"/>
  <c r="BN187" i="28" s="1"/>
  <c r="BM202" i="28"/>
  <c r="BN202" i="28" s="1"/>
  <c r="BM207" i="28"/>
  <c r="BN207" i="28" s="1"/>
  <c r="BM185" i="28"/>
  <c r="BN185" i="28" s="1"/>
  <c r="BM214" i="28"/>
  <c r="BN214" i="28" s="1"/>
  <c r="BM200" i="28"/>
  <c r="BN126" i="28"/>
  <c r="AX204" i="28"/>
  <c r="AE133" i="28"/>
  <c r="AE27" i="28"/>
  <c r="AE23" i="28"/>
  <c r="AE66" i="28"/>
  <c r="AE68" i="28"/>
  <c r="AE69" i="28"/>
  <c r="AE67" i="28"/>
  <c r="AE70" i="28"/>
  <c r="AD77" i="28"/>
  <c r="AD80" i="28"/>
  <c r="X257" i="28"/>
  <c r="X220" i="28"/>
  <c r="W227" i="28"/>
  <c r="W229" i="28" s="1"/>
  <c r="I257" i="28"/>
  <c r="I220" i="28"/>
  <c r="H227" i="28"/>
  <c r="H229" i="28" s="1"/>
  <c r="AF33" i="28"/>
  <c r="AF35" i="28"/>
  <c r="AF31" i="28"/>
  <c r="AF32" i="28"/>
  <c r="AF34" i="28"/>
  <c r="AF36" i="28"/>
  <c r="AF37" i="28"/>
  <c r="AF30" i="28"/>
  <c r="AF29" i="28"/>
  <c r="AF38" i="28"/>
  <c r="AF24" i="28"/>
  <c r="AG11" i="28"/>
  <c r="AH11" i="28" s="1"/>
  <c r="AD79" i="28"/>
  <c r="AU17" i="28"/>
  <c r="AU39" i="28"/>
  <c r="AV16" i="28"/>
  <c r="CA15" i="28"/>
  <c r="CA22" i="28"/>
  <c r="AX214" i="28"/>
  <c r="AC135" i="28"/>
  <c r="AE50" i="28"/>
  <c r="AE61" i="28"/>
  <c r="BS88" i="28"/>
  <c r="BR149" i="28"/>
  <c r="BR126" i="28"/>
  <c r="AX187" i="28"/>
  <c r="AX201" i="28"/>
  <c r="BF58" i="12" l="1"/>
  <c r="BE74" i="12"/>
  <c r="BE73" i="12"/>
  <c r="BE102" i="12"/>
  <c r="BE119" i="12" s="1"/>
  <c r="BB145" i="12"/>
  <c r="BD134" i="12"/>
  <c r="BD128" i="12"/>
  <c r="BD129" i="12"/>
  <c r="BD132" i="12"/>
  <c r="BD118" i="12"/>
  <c r="BD142" i="12"/>
  <c r="BD130" i="12"/>
  <c r="BD135" i="12"/>
  <c r="BC145" i="12"/>
  <c r="BC159" i="12" s="1"/>
  <c r="BC161" i="12" s="1"/>
  <c r="BD119" i="12"/>
  <c r="BI70" i="12"/>
  <c r="BH116" i="12"/>
  <c r="BH114" i="12"/>
  <c r="BC144" i="12"/>
  <c r="Q14" i="12"/>
  <c r="O38" i="12"/>
  <c r="L82" i="12"/>
  <c r="L83" i="12" s="1"/>
  <c r="P79" i="12"/>
  <c r="P81" i="12" s="1"/>
  <c r="P34" i="12"/>
  <c r="L154" i="12"/>
  <c r="O81" i="12"/>
  <c r="M82" i="12"/>
  <c r="M146" i="12" s="1"/>
  <c r="G155" i="12"/>
  <c r="G157" i="12" s="1"/>
  <c r="G167" i="12" s="1"/>
  <c r="H185" i="12"/>
  <c r="AX188" i="28"/>
  <c r="AW190" i="28"/>
  <c r="AF47" i="28"/>
  <c r="AF58" i="28"/>
  <c r="AF53" i="28"/>
  <c r="AF64" i="28"/>
  <c r="AE79" i="28"/>
  <c r="AG19" i="28"/>
  <c r="X226" i="28"/>
  <c r="X221" i="28"/>
  <c r="BS149" i="28"/>
  <c r="BT88" i="28"/>
  <c r="BS126" i="28"/>
  <c r="AF51" i="28"/>
  <c r="AF62" i="28"/>
  <c r="BM216" i="28"/>
  <c r="BN216" i="28" s="1"/>
  <c r="BN200" i="28"/>
  <c r="BM188" i="28"/>
  <c r="BN188" i="28" s="1"/>
  <c r="BL15" i="28"/>
  <c r="BL22" i="28"/>
  <c r="AF23" i="28"/>
  <c r="AF133" i="28"/>
  <c r="AF27" i="28"/>
  <c r="AF68" i="28"/>
  <c r="AF70" i="28"/>
  <c r="AF67" i="28"/>
  <c r="AF66" i="28"/>
  <c r="AF69" i="28"/>
  <c r="AF49" i="28"/>
  <c r="AF60" i="28"/>
  <c r="AD81" i="28"/>
  <c r="AC218" i="28"/>
  <c r="AC136" i="28"/>
  <c r="AF44" i="28"/>
  <c r="AF55" i="28"/>
  <c r="AF78" i="28"/>
  <c r="AF132" i="28" s="1"/>
  <c r="AB136" i="28"/>
  <c r="AB218" i="28"/>
  <c r="AF45" i="28"/>
  <c r="AF56" i="28"/>
  <c r="AF59" i="28"/>
  <c r="AF48" i="28"/>
  <c r="AW15" i="28"/>
  <c r="AW22" i="28"/>
  <c r="AX22" i="28" s="1"/>
  <c r="AY22" i="28" s="1"/>
  <c r="AE134" i="28"/>
  <c r="AV39" i="28"/>
  <c r="AV17" i="28"/>
  <c r="AW16" i="28"/>
  <c r="AD84" i="28"/>
  <c r="AD130" i="28" s="1"/>
  <c r="AF50" i="28"/>
  <c r="AF61" i="28"/>
  <c r="CB15" i="28"/>
  <c r="CB22" i="28"/>
  <c r="AF52" i="28"/>
  <c r="AF63" i="28"/>
  <c r="AE80" i="28"/>
  <c r="AE81" i="28" s="1"/>
  <c r="AE77" i="28"/>
  <c r="AE84" i="28" s="1"/>
  <c r="AE130" i="28" s="1"/>
  <c r="AF72" i="28"/>
  <c r="AF57" i="28"/>
  <c r="AF46" i="28"/>
  <c r="H149" i="12"/>
  <c r="BL217" i="28"/>
  <c r="BL231" i="28" s="1"/>
  <c r="BL233" i="28" s="1"/>
  <c r="BR205" i="28"/>
  <c r="BR207" i="28"/>
  <c r="BR200" i="28"/>
  <c r="BR209" i="28"/>
  <c r="BR187" i="28"/>
  <c r="BR204" i="28"/>
  <c r="BR206" i="28"/>
  <c r="BR214" i="28"/>
  <c r="BR185" i="28"/>
  <c r="BR208" i="28"/>
  <c r="BR201" i="28"/>
  <c r="BR202" i="28"/>
  <c r="BR188" i="28"/>
  <c r="BR190" i="28" s="1"/>
  <c r="AG20" i="28"/>
  <c r="I226" i="28"/>
  <c r="I221" i="28"/>
  <c r="BM190" i="28"/>
  <c r="H239" i="28"/>
  <c r="W239" i="28"/>
  <c r="Q27" i="12" l="1"/>
  <c r="R43" i="12" s="1"/>
  <c r="Q30" i="12"/>
  <c r="Q18" i="12"/>
  <c r="V12" i="12"/>
  <c r="V14" i="12" s="1"/>
  <c r="V79" i="12" s="1"/>
  <c r="V81" i="12" s="1"/>
  <c r="BD121" i="12"/>
  <c r="BD144" i="12"/>
  <c r="BB159" i="12"/>
  <c r="BB161" i="12" s="1"/>
  <c r="BE135" i="12"/>
  <c r="BE130" i="12"/>
  <c r="BE129" i="12"/>
  <c r="BE128" i="12"/>
  <c r="BE118" i="12"/>
  <c r="BE121" i="12" s="1"/>
  <c r="BE142" i="12"/>
  <c r="BE132" i="12"/>
  <c r="BE134" i="12"/>
  <c r="BJ70" i="12"/>
  <c r="BI116" i="12"/>
  <c r="BI114" i="12"/>
  <c r="BF102" i="12"/>
  <c r="BF119" i="12" s="1"/>
  <c r="BF73" i="12"/>
  <c r="BF74" i="12"/>
  <c r="BG58" i="12"/>
  <c r="Q24" i="12"/>
  <c r="Q40" i="12" s="1"/>
  <c r="R40" i="12" s="1"/>
  <c r="Q21" i="12"/>
  <c r="Q34" i="12" s="1"/>
  <c r="R34" i="12" s="1"/>
  <c r="S34" i="12" s="1"/>
  <c r="P38" i="12"/>
  <c r="L146" i="12"/>
  <c r="L147" i="12" s="1"/>
  <c r="Q79" i="12"/>
  <c r="E15" i="21"/>
  <c r="M83" i="12"/>
  <c r="N77" i="12"/>
  <c r="BM217" i="28"/>
  <c r="BN190" i="28"/>
  <c r="AG35" i="28"/>
  <c r="AG29" i="28"/>
  <c r="AG72" i="28" s="1"/>
  <c r="AG37" i="28"/>
  <c r="AG33" i="28"/>
  <c r="AG34" i="28"/>
  <c r="AG36" i="28"/>
  <c r="AG38" i="28"/>
  <c r="AG24" i="28"/>
  <c r="AG32" i="28"/>
  <c r="AG30" i="28"/>
  <c r="AG31" i="28"/>
  <c r="AL20" i="28"/>
  <c r="AL11" i="28"/>
  <c r="AH20" i="28"/>
  <c r="H171" i="12"/>
  <c r="AC219" i="28"/>
  <c r="BS207" i="28"/>
  <c r="BS201" i="28"/>
  <c r="BS209" i="28"/>
  <c r="BS205" i="28"/>
  <c r="BS206" i="28"/>
  <c r="BS214" i="28"/>
  <c r="BS200" i="28"/>
  <c r="BS202" i="28"/>
  <c r="BS187" i="28"/>
  <c r="BS190" i="28" s="1"/>
  <c r="BS185" i="28"/>
  <c r="BS208" i="28"/>
  <c r="BS204" i="28"/>
  <c r="CC15" i="28"/>
  <c r="CC22" i="28" s="1"/>
  <c r="CD22" i="28" s="1"/>
  <c r="CE22" i="28" s="1"/>
  <c r="AW39" i="28"/>
  <c r="AW17" i="28"/>
  <c r="BB16" i="28" s="1"/>
  <c r="AX16" i="28"/>
  <c r="BT149" i="28"/>
  <c r="BU88" i="28"/>
  <c r="BT126" i="28"/>
  <c r="AW217" i="28"/>
  <c r="AX190" i="28"/>
  <c r="AF134" i="28"/>
  <c r="M147" i="12"/>
  <c r="X242" i="28"/>
  <c r="X236" i="28"/>
  <c r="AD135" i="28"/>
  <c r="AF77" i="28"/>
  <c r="AF84" i="28" s="1"/>
  <c r="AF130" i="28" s="1"/>
  <c r="AF80" i="28"/>
  <c r="AF81" i="28" s="1"/>
  <c r="BS188" i="28"/>
  <c r="I242" i="28"/>
  <c r="I236" i="28"/>
  <c r="AE135" i="28"/>
  <c r="AF79" i="28"/>
  <c r="BM15" i="28"/>
  <c r="BM22" i="28"/>
  <c r="BN22" i="28" s="1"/>
  <c r="BO22" i="28" s="1"/>
  <c r="X243" i="28"/>
  <c r="AB219" i="28"/>
  <c r="I243" i="28"/>
  <c r="BR216" i="28"/>
  <c r="H170" i="12"/>
  <c r="H164" i="12"/>
  <c r="AG21" i="28"/>
  <c r="AH19" i="28"/>
  <c r="AL13" i="28"/>
  <c r="BD145" i="12" l="1"/>
  <c r="BF142" i="12"/>
  <c r="BF118" i="12"/>
  <c r="BF121" i="12" s="1"/>
  <c r="BF129" i="12"/>
  <c r="BF130" i="12"/>
  <c r="BF134" i="12"/>
  <c r="BF132" i="12"/>
  <c r="BF135" i="12"/>
  <c r="BF128" i="12"/>
  <c r="BK70" i="12"/>
  <c r="BJ116" i="12"/>
  <c r="BJ114" i="12"/>
  <c r="BE144" i="12"/>
  <c r="BE145" i="12" s="1"/>
  <c r="BE159" i="12" s="1"/>
  <c r="BE161" i="12" s="1"/>
  <c r="BG102" i="12"/>
  <c r="BG74" i="12"/>
  <c r="BG73" i="12"/>
  <c r="BH58" i="12"/>
  <c r="W12" i="12"/>
  <c r="W14" i="12" s="1"/>
  <c r="X12" i="12" s="1"/>
  <c r="V21" i="12"/>
  <c r="V24" i="12"/>
  <c r="V40" i="12" s="1"/>
  <c r="V18" i="12"/>
  <c r="P77" i="12"/>
  <c r="P82" i="12" s="1"/>
  <c r="O77" i="12"/>
  <c r="O154" i="12" s="1"/>
  <c r="Q81" i="12"/>
  <c r="R81" i="12" s="1"/>
  <c r="R79" i="12"/>
  <c r="N154" i="12"/>
  <c r="N82" i="12"/>
  <c r="BB39" i="28"/>
  <c r="BB17" i="28"/>
  <c r="BC16" i="28"/>
  <c r="AG46" i="28"/>
  <c r="AH46" i="28" s="1"/>
  <c r="AG57" i="28"/>
  <c r="AH57" i="28" s="1"/>
  <c r="AH31" i="28"/>
  <c r="AG68" i="28"/>
  <c r="AH68" i="28" s="1"/>
  <c r="AG23" i="28"/>
  <c r="AG133" i="28"/>
  <c r="AH133" i="28" s="1"/>
  <c r="AG27" i="28"/>
  <c r="AG66" i="28"/>
  <c r="AG70" i="28"/>
  <c r="AH70" i="28" s="1"/>
  <c r="AG67" i="28"/>
  <c r="AH67" i="28" s="1"/>
  <c r="AG69" i="28"/>
  <c r="AH69" i="28" s="1"/>
  <c r="AL24" i="28"/>
  <c r="AM11" i="28"/>
  <c r="AM20" i="28"/>
  <c r="AG48" i="28"/>
  <c r="AH48" i="28" s="1"/>
  <c r="AG59" i="28"/>
  <c r="AH59" i="28" s="1"/>
  <c r="AH33" i="28"/>
  <c r="AF135" i="28"/>
  <c r="AW231" i="28"/>
  <c r="AX217" i="28"/>
  <c r="AG52" i="28"/>
  <c r="AH52" i="28" s="1"/>
  <c r="AG63" i="28"/>
  <c r="AH63" i="28" s="1"/>
  <c r="AH37" i="28"/>
  <c r="BS216" i="28"/>
  <c r="AG45" i="28"/>
  <c r="AH45" i="28" s="1"/>
  <c r="AG56" i="28"/>
  <c r="AH56" i="28" s="1"/>
  <c r="AH30" i="28"/>
  <c r="I237" i="28"/>
  <c r="I238" i="28" s="1"/>
  <c r="X237" i="28"/>
  <c r="X238" i="28" s="1"/>
  <c r="BV88" i="28"/>
  <c r="BU149" i="28"/>
  <c r="BU126" i="28"/>
  <c r="H165" i="12"/>
  <c r="H166" i="12" s="1"/>
  <c r="BT188" i="28"/>
  <c r="AG53" i="28"/>
  <c r="AH53" i="28" s="1"/>
  <c r="AG64" i="28"/>
  <c r="AH64" i="28" s="1"/>
  <c r="AH38" i="28"/>
  <c r="BM231" i="28"/>
  <c r="BN217" i="28"/>
  <c r="AG55" i="28"/>
  <c r="AH55" i="28" s="1"/>
  <c r="AG78" i="28"/>
  <c r="AG44" i="28"/>
  <c r="AH29" i="28"/>
  <c r="BT207" i="28"/>
  <c r="BT201" i="28"/>
  <c r="BT209" i="28"/>
  <c r="BT205" i="28"/>
  <c r="BT206" i="28"/>
  <c r="BT214" i="28"/>
  <c r="BT204" i="28"/>
  <c r="BT208" i="28"/>
  <c r="BT185" i="28"/>
  <c r="BT200" i="28"/>
  <c r="BT187" i="28"/>
  <c r="BT202" i="28"/>
  <c r="AG47" i="28"/>
  <c r="AH47" i="28" s="1"/>
  <c r="AG58" i="28"/>
  <c r="AH58" i="28" s="1"/>
  <c r="AH32" i="28"/>
  <c r="AG50" i="28"/>
  <c r="AH50" i="28" s="1"/>
  <c r="AG61" i="28"/>
  <c r="AH61" i="28" s="1"/>
  <c r="AH35" i="28"/>
  <c r="AD218" i="28"/>
  <c r="AD136" i="28"/>
  <c r="X245" i="28"/>
  <c r="X258" i="28" s="1"/>
  <c r="X259" i="28" s="1"/>
  <c r="X225" i="28" s="1"/>
  <c r="AG62" i="28"/>
  <c r="AH62" i="28" s="1"/>
  <c r="AG51" i="28"/>
  <c r="AH51" i="28" s="1"/>
  <c r="AH36" i="28"/>
  <c r="AX39" i="28"/>
  <c r="BR217" i="28"/>
  <c r="AE218" i="28"/>
  <c r="AE136" i="28"/>
  <c r="I245" i="28"/>
  <c r="I258" i="28" s="1"/>
  <c r="I259" i="28" s="1"/>
  <c r="I225" i="28" s="1"/>
  <c r="AH21" i="28"/>
  <c r="AH23" i="28" s="1"/>
  <c r="AH25" i="28"/>
  <c r="AH24" i="28"/>
  <c r="AH26" i="28"/>
  <c r="AH27" i="28"/>
  <c r="AL19" i="28"/>
  <c r="H173" i="12"/>
  <c r="H186" i="12" s="1"/>
  <c r="H187" i="12" s="1"/>
  <c r="H153" i="12" s="1"/>
  <c r="AG49" i="28"/>
  <c r="AH49" i="28" s="1"/>
  <c r="AG60" i="28"/>
  <c r="AH60" i="28" s="1"/>
  <c r="AH34" i="28"/>
  <c r="BH73" i="12" l="1"/>
  <c r="BH102" i="12"/>
  <c r="BI58" i="12"/>
  <c r="BH74" i="12"/>
  <c r="BG119" i="12"/>
  <c r="BF144" i="12"/>
  <c r="BF145" i="12" s="1"/>
  <c r="BG134" i="12"/>
  <c r="BG129" i="12"/>
  <c r="BG130" i="12"/>
  <c r="BG128" i="12"/>
  <c r="BG135" i="12"/>
  <c r="BG142" i="12"/>
  <c r="BG132" i="12"/>
  <c r="BG118" i="12"/>
  <c r="BG121" i="12" s="1"/>
  <c r="BD159" i="12"/>
  <c r="BD161" i="12" s="1"/>
  <c r="BL70" i="12"/>
  <c r="BK116" i="12"/>
  <c r="BK114" i="12"/>
  <c r="W79" i="12"/>
  <c r="W81" i="12" s="1"/>
  <c r="X14" i="12"/>
  <c r="X21" i="12" s="1"/>
  <c r="W21" i="12"/>
  <c r="W34" i="12" s="1"/>
  <c r="W38" i="12" s="1"/>
  <c r="W24" i="12"/>
  <c r="W40" i="12" s="1"/>
  <c r="W18" i="12"/>
  <c r="V34" i="12"/>
  <c r="V38" i="12" s="1"/>
  <c r="V47" i="12" s="1"/>
  <c r="Q38" i="12"/>
  <c r="P154" i="12"/>
  <c r="O82" i="12"/>
  <c r="O146" i="12" s="1"/>
  <c r="O147" i="12" s="1"/>
  <c r="N146" i="12"/>
  <c r="N147" i="12" s="1"/>
  <c r="N83" i="12"/>
  <c r="AN20" i="28"/>
  <c r="AM24" i="28"/>
  <c r="AN11" i="28"/>
  <c r="AG132" i="28"/>
  <c r="AH78" i="28"/>
  <c r="BU207" i="28"/>
  <c r="BU201" i="28"/>
  <c r="BU209" i="28"/>
  <c r="BU205" i="28"/>
  <c r="BU206" i="28"/>
  <c r="BU214" i="28"/>
  <c r="BU200" i="28"/>
  <c r="BU202" i="28"/>
  <c r="BU187" i="28"/>
  <c r="BU208" i="28"/>
  <c r="BU185" i="28"/>
  <c r="BU204" i="28"/>
  <c r="AX231" i="28"/>
  <c r="AW233" i="28"/>
  <c r="BT216" i="28"/>
  <c r="J257" i="28"/>
  <c r="J220" i="28"/>
  <c r="I227" i="28"/>
  <c r="I229" i="28" s="1"/>
  <c r="I239" i="28" s="1"/>
  <c r="BR231" i="28"/>
  <c r="BW88" i="28"/>
  <c r="BV149" i="28"/>
  <c r="BV126" i="28"/>
  <c r="AF218" i="28"/>
  <c r="AF136" i="28"/>
  <c r="AG77" i="28"/>
  <c r="AG80" i="28"/>
  <c r="AH66" i="28"/>
  <c r="BC39" i="28"/>
  <c r="BC17" i="28"/>
  <c r="BD16" i="28"/>
  <c r="AG79" i="28"/>
  <c r="AH79" i="28" s="1"/>
  <c r="AH44" i="28"/>
  <c r="Y220" i="28"/>
  <c r="X227" i="28"/>
  <c r="X229" i="28" s="1"/>
  <c r="Y257" i="28"/>
  <c r="BT190" i="28"/>
  <c r="P146" i="12"/>
  <c r="P83" i="12"/>
  <c r="BN231" i="28"/>
  <c r="BM233" i="28"/>
  <c r="X239" i="28"/>
  <c r="BS217" i="28"/>
  <c r="BS231" i="28" s="1"/>
  <c r="BS233" i="28" s="1"/>
  <c r="I185" i="12"/>
  <c r="H155" i="12"/>
  <c r="H157" i="12" s="1"/>
  <c r="H167" i="12" s="1"/>
  <c r="AE219" i="28"/>
  <c r="BU188" i="28"/>
  <c r="AD219" i="28"/>
  <c r="AL21" i="28"/>
  <c r="AM13" i="28"/>
  <c r="X79" i="12" l="1"/>
  <c r="X81" i="12" s="1"/>
  <c r="X24" i="12"/>
  <c r="X40" i="12" s="1"/>
  <c r="X18" i="12"/>
  <c r="Y12" i="12"/>
  <c r="Y14" i="12" s="1"/>
  <c r="Y24" i="12" s="1"/>
  <c r="Y40" i="12" s="1"/>
  <c r="BF159" i="12"/>
  <c r="BF161" i="12" s="1"/>
  <c r="BH132" i="12"/>
  <c r="BH118" i="12"/>
  <c r="BH134" i="12"/>
  <c r="BH142" i="12"/>
  <c r="BH130" i="12"/>
  <c r="BH135" i="12"/>
  <c r="BH129" i="12"/>
  <c r="BH128" i="12"/>
  <c r="BJ58" i="12"/>
  <c r="BI102" i="12"/>
  <c r="BI73" i="12"/>
  <c r="BH119" i="12"/>
  <c r="BG144" i="12"/>
  <c r="BG145" i="12" s="1"/>
  <c r="BM70" i="12"/>
  <c r="BL116" i="12"/>
  <c r="BL114" i="12"/>
  <c r="W47" i="12"/>
  <c r="Z12" i="12"/>
  <c r="Z14" i="12" s="1"/>
  <c r="Y21" i="12"/>
  <c r="X34" i="12"/>
  <c r="X38" i="12" s="1"/>
  <c r="R38" i="12"/>
  <c r="R47" i="12"/>
  <c r="C6" i="21" s="1"/>
  <c r="Y79" i="12"/>
  <c r="Y81" i="12" s="1"/>
  <c r="O83" i="12"/>
  <c r="BT217" i="28"/>
  <c r="BT231" i="28" s="1"/>
  <c r="BT233" i="28" s="1"/>
  <c r="BU190" i="28"/>
  <c r="P147" i="12"/>
  <c r="BX88" i="28"/>
  <c r="BW149" i="28"/>
  <c r="BW126" i="28"/>
  <c r="AL68" i="28"/>
  <c r="AL33" i="28"/>
  <c r="AL69" i="28"/>
  <c r="AL36" i="28"/>
  <c r="AL40" i="28"/>
  <c r="AL37" i="28"/>
  <c r="AL29" i="28"/>
  <c r="AL38" i="28"/>
  <c r="AL67" i="28"/>
  <c r="AL35" i="28"/>
  <c r="AL66" i="28"/>
  <c r="AL34" i="28"/>
  <c r="AL27" i="28"/>
  <c r="AL72" i="28"/>
  <c r="AL74" i="28"/>
  <c r="AL73" i="28"/>
  <c r="AL32" i="28"/>
  <c r="AL133" i="28"/>
  <c r="AL75" i="28"/>
  <c r="AL30" i="28"/>
  <c r="AL31" i="28"/>
  <c r="AL23" i="28"/>
  <c r="AL70" i="28"/>
  <c r="AL71" i="28"/>
  <c r="Y221" i="28"/>
  <c r="Y226" i="28"/>
  <c r="BD17" i="28"/>
  <c r="BD39" i="28"/>
  <c r="BE16" i="28"/>
  <c r="AX233" i="28"/>
  <c r="J226" i="28"/>
  <c r="J221" i="28"/>
  <c r="AG84" i="28"/>
  <c r="AG130" i="28" s="1"/>
  <c r="AH77" i="28"/>
  <c r="AH84" i="28" s="1"/>
  <c r="AN24" i="28"/>
  <c r="AO11" i="28"/>
  <c r="BN233" i="28"/>
  <c r="AF219" i="28"/>
  <c r="BR233" i="28"/>
  <c r="AG81" i="28"/>
  <c r="AH81" i="28" s="1"/>
  <c r="AH80" i="28"/>
  <c r="BV207" i="28"/>
  <c r="BV201" i="28"/>
  <c r="BV209" i="28"/>
  <c r="BV205" i="28"/>
  <c r="BV206" i="28"/>
  <c r="BV214" i="28"/>
  <c r="BV208" i="28"/>
  <c r="BV185" i="28"/>
  <c r="BV187" i="28"/>
  <c r="BV204" i="28"/>
  <c r="BV200" i="28"/>
  <c r="BV202" i="28"/>
  <c r="BV188" i="28"/>
  <c r="BV190" i="28"/>
  <c r="BU216" i="28"/>
  <c r="AM19" i="28"/>
  <c r="I149" i="12"/>
  <c r="AG134" i="28"/>
  <c r="AH134" i="28" s="1"/>
  <c r="AH132" i="28"/>
  <c r="X47" i="12" l="1"/>
  <c r="Y18" i="12"/>
  <c r="BH121" i="12"/>
  <c r="BG159" i="12"/>
  <c r="BG161" i="12" s="1"/>
  <c r="BI132" i="12"/>
  <c r="BI120" i="12"/>
  <c r="BI134" i="12"/>
  <c r="BI129" i="12"/>
  <c r="BI142" i="12"/>
  <c r="BI128" i="12"/>
  <c r="BI135" i="12"/>
  <c r="BI130" i="12"/>
  <c r="BI118" i="12"/>
  <c r="BI119" i="12"/>
  <c r="BI121" i="12"/>
  <c r="BK58" i="12"/>
  <c r="BJ102" i="12"/>
  <c r="BJ73" i="12"/>
  <c r="BN70" i="12"/>
  <c r="BM116" i="12"/>
  <c r="BN116" i="12" s="1"/>
  <c r="BM114" i="12"/>
  <c r="BN114" i="12" s="1"/>
  <c r="BH144" i="12"/>
  <c r="BH145" i="12" s="1"/>
  <c r="BH159" i="12" s="1"/>
  <c r="BH161" i="12" s="1"/>
  <c r="AA12" i="12"/>
  <c r="AA14" i="12" s="1"/>
  <c r="Z24" i="12"/>
  <c r="Z40" i="12" s="1"/>
  <c r="Z21" i="12"/>
  <c r="Z18" i="12"/>
  <c r="Y34" i="12"/>
  <c r="Q77" i="12"/>
  <c r="R77" i="12" s="1"/>
  <c r="W77" i="12"/>
  <c r="Z79" i="12"/>
  <c r="Z81" i="12" s="1"/>
  <c r="V77" i="12"/>
  <c r="I170" i="12"/>
  <c r="I164" i="12"/>
  <c r="J242" i="28"/>
  <c r="J245" i="28" s="1"/>
  <c r="J258" i="28" s="1"/>
  <c r="J259" i="28" s="1"/>
  <c r="J225" i="28" s="1"/>
  <c r="J236" i="28"/>
  <c r="AL41" i="28"/>
  <c r="AL44" i="28"/>
  <c r="AL55" i="28"/>
  <c r="AL78" i="28"/>
  <c r="I171" i="12"/>
  <c r="AL63" i="28"/>
  <c r="AL52" i="28"/>
  <c r="AO20" i="28"/>
  <c r="BW188" i="28"/>
  <c r="BW190" i="28"/>
  <c r="AL45" i="28"/>
  <c r="AL56" i="28"/>
  <c r="AL49" i="28"/>
  <c r="AL60" i="28"/>
  <c r="AL51" i="28"/>
  <c r="AL62" i="28"/>
  <c r="BY88" i="28"/>
  <c r="BX149" i="28"/>
  <c r="BX126" i="28"/>
  <c r="BV217" i="28"/>
  <c r="BV231" i="28" s="1"/>
  <c r="BV233" i="28" s="1"/>
  <c r="J243" i="28"/>
  <c r="AL57" i="28"/>
  <c r="AL46" i="28"/>
  <c r="AL79" i="28" s="1"/>
  <c r="AL80" i="28"/>
  <c r="Y243" i="28"/>
  <c r="AL50" i="28"/>
  <c r="AL61" i="28"/>
  <c r="Y242" i="28"/>
  <c r="Y236" i="28"/>
  <c r="AL58" i="28"/>
  <c r="AL47" i="28"/>
  <c r="BU217" i="28"/>
  <c r="BU231" i="28" s="1"/>
  <c r="BU233" i="28" s="1"/>
  <c r="BE17" i="28"/>
  <c r="BE39" i="28"/>
  <c r="BF16" i="28"/>
  <c r="BW207" i="28"/>
  <c r="BW201" i="28"/>
  <c r="BW209" i="28"/>
  <c r="BW205" i="28"/>
  <c r="BW206" i="28"/>
  <c r="BW214" i="28"/>
  <c r="BW204" i="28"/>
  <c r="BW208" i="28"/>
  <c r="BW202" i="28"/>
  <c r="BW185" i="28"/>
  <c r="BW187" i="28"/>
  <c r="BW200" i="28"/>
  <c r="AG135" i="28"/>
  <c r="AH130" i="28"/>
  <c r="AL48" i="28"/>
  <c r="AL59" i="28"/>
  <c r="AN13" i="28"/>
  <c r="AM21" i="28"/>
  <c r="BV216" i="28"/>
  <c r="AL53" i="28"/>
  <c r="AL64" i="28"/>
  <c r="BK102" i="12" l="1"/>
  <c r="BL58" i="12"/>
  <c r="BK73" i="12"/>
  <c r="BJ119" i="12"/>
  <c r="BJ135" i="12"/>
  <c r="BJ129" i="12"/>
  <c r="BJ142" i="12"/>
  <c r="BJ128" i="12"/>
  <c r="BJ132" i="12"/>
  <c r="BJ118" i="12"/>
  <c r="BJ134" i="12"/>
  <c r="BJ120" i="12"/>
  <c r="BJ121" i="12" s="1"/>
  <c r="BJ130" i="12"/>
  <c r="BI144" i="12"/>
  <c r="BI145" i="12" s="1"/>
  <c r="BI159" i="12" s="1"/>
  <c r="BI161" i="12" s="1"/>
  <c r="AB12" i="12"/>
  <c r="AB14" i="12" s="1"/>
  <c r="AA21" i="12"/>
  <c r="AA18" i="12"/>
  <c r="AA24" i="12"/>
  <c r="AA40" i="12" s="1"/>
  <c r="Q82" i="12"/>
  <c r="Q83" i="12" s="1"/>
  <c r="Z34" i="12"/>
  <c r="Z38" i="12" s="1"/>
  <c r="Z47" i="12" s="1"/>
  <c r="Y38" i="12"/>
  <c r="Y47" i="12" s="1"/>
  <c r="X77" i="12"/>
  <c r="AA79" i="12"/>
  <c r="AA81" i="12" s="1"/>
  <c r="W154" i="12"/>
  <c r="W82" i="12"/>
  <c r="V82" i="12"/>
  <c r="V154" i="12"/>
  <c r="Q154" i="12"/>
  <c r="I173" i="12"/>
  <c r="I186" i="12" s="1"/>
  <c r="I187" i="12" s="1"/>
  <c r="I153" i="12" s="1"/>
  <c r="J185" i="12" s="1"/>
  <c r="I165" i="12"/>
  <c r="I166" i="12" s="1"/>
  <c r="AM30" i="28"/>
  <c r="AM38" i="28"/>
  <c r="AM69" i="28"/>
  <c r="AM29" i="28"/>
  <c r="AM66" i="28"/>
  <c r="AM31" i="28"/>
  <c r="AM72" i="28"/>
  <c r="AM32" i="28"/>
  <c r="AM68" i="28"/>
  <c r="AM40" i="28"/>
  <c r="AM37" i="28"/>
  <c r="AM33" i="28"/>
  <c r="AM35" i="28"/>
  <c r="AM133" i="28"/>
  <c r="AM34" i="28"/>
  <c r="AM27" i="28"/>
  <c r="AM23" i="28"/>
  <c r="AM75" i="28"/>
  <c r="AM73" i="28"/>
  <c r="AM74" i="28"/>
  <c r="AM36" i="28"/>
  <c r="AM67" i="28"/>
  <c r="AM70" i="28"/>
  <c r="AM71" i="28"/>
  <c r="AL77" i="28"/>
  <c r="BX188" i="28"/>
  <c r="BZ88" i="28"/>
  <c r="BY149" i="28"/>
  <c r="BY126" i="28"/>
  <c r="J227" i="28"/>
  <c r="J229" i="28" s="1"/>
  <c r="K257" i="28"/>
  <c r="K220" i="28"/>
  <c r="Y237" i="28"/>
  <c r="Y238" i="28" s="1"/>
  <c r="BF39" i="28"/>
  <c r="BF17" i="28"/>
  <c r="BG16" i="28" s="1"/>
  <c r="AL81" i="28"/>
  <c r="J237" i="28"/>
  <c r="J238" i="28" s="1"/>
  <c r="J239" i="28" s="1"/>
  <c r="AL132" i="28"/>
  <c r="BW216" i="28"/>
  <c r="BW217" i="28" s="1"/>
  <c r="AP11" i="28"/>
  <c r="AP20" i="28"/>
  <c r="AO24" i="28"/>
  <c r="BX207" i="28"/>
  <c r="BX201" i="28"/>
  <c r="BX209" i="28"/>
  <c r="BX205" i="28"/>
  <c r="BX206" i="28"/>
  <c r="BX214" i="28"/>
  <c r="BX200" i="28"/>
  <c r="BX202" i="28"/>
  <c r="BX187" i="28"/>
  <c r="BX185" i="28"/>
  <c r="BX190" i="28" s="1"/>
  <c r="BX204" i="28"/>
  <c r="BX208" i="28"/>
  <c r="AN19" i="28"/>
  <c r="AG136" i="28"/>
  <c r="AG218" i="28"/>
  <c r="AH135" i="28"/>
  <c r="AH136" i="28" s="1"/>
  <c r="Y245" i="28"/>
  <c r="Y258" i="28" s="1"/>
  <c r="Y259" i="28" s="1"/>
  <c r="Y225" i="28" s="1"/>
  <c r="BM58" i="12" l="1"/>
  <c r="BL102" i="12"/>
  <c r="BL73" i="12"/>
  <c r="BK119" i="12"/>
  <c r="BJ144" i="12"/>
  <c r="BJ145" i="12" s="1"/>
  <c r="BJ159" i="12" s="1"/>
  <c r="BJ161" i="12" s="1"/>
  <c r="BK134" i="12"/>
  <c r="BK130" i="12"/>
  <c r="BK118" i="12"/>
  <c r="BK120" i="12"/>
  <c r="BK129" i="12"/>
  <c r="BK142" i="12"/>
  <c r="BK128" i="12"/>
  <c r="BK132" i="12"/>
  <c r="BK135" i="12"/>
  <c r="Q146" i="12"/>
  <c r="R146" i="12" s="1"/>
  <c r="C9" i="21" s="1"/>
  <c r="AC12" i="12"/>
  <c r="AC14" i="12" s="1"/>
  <c r="AB24" i="12"/>
  <c r="AB40" i="12" s="1"/>
  <c r="AB21" i="12"/>
  <c r="AB18" i="12"/>
  <c r="R82" i="12"/>
  <c r="C7" i="21" s="1"/>
  <c r="AA34" i="12"/>
  <c r="Y77" i="12"/>
  <c r="Y154" i="12" s="1"/>
  <c r="V83" i="12"/>
  <c r="V146" i="12"/>
  <c r="W83" i="12"/>
  <c r="W146" i="12"/>
  <c r="V171" i="12"/>
  <c r="W171" i="12"/>
  <c r="X154" i="12"/>
  <c r="X82" i="12"/>
  <c r="AB79" i="12"/>
  <c r="AB81" i="12" s="1"/>
  <c r="I155" i="12"/>
  <c r="I157" i="12" s="1"/>
  <c r="I167" i="12" s="1"/>
  <c r="J149" i="12"/>
  <c r="BG17" i="28"/>
  <c r="BG39" i="28"/>
  <c r="BH16" i="28"/>
  <c r="BW231" i="28"/>
  <c r="BW233" i="28" s="1"/>
  <c r="AM47" i="28"/>
  <c r="AM58" i="28"/>
  <c r="AM80" i="28"/>
  <c r="AM45" i="28"/>
  <c r="AM56" i="28"/>
  <c r="AL84" i="28"/>
  <c r="AL130" i="28" s="1"/>
  <c r="AP24" i="28"/>
  <c r="AQ11" i="28"/>
  <c r="AQ20" i="28" s="1"/>
  <c r="AL134" i="28"/>
  <c r="K226" i="28"/>
  <c r="K221" i="28"/>
  <c r="AM48" i="28"/>
  <c r="AM59" i="28"/>
  <c r="AM78" i="28"/>
  <c r="AM55" i="28"/>
  <c r="AM41" i="28"/>
  <c r="AM77" i="28" s="1"/>
  <c r="AM44" i="28"/>
  <c r="AG219" i="28"/>
  <c r="AH218" i="28"/>
  <c r="AH219" i="28" s="1"/>
  <c r="Y239" i="28"/>
  <c r="AM51" i="28"/>
  <c r="AM62" i="28"/>
  <c r="BX216" i="28"/>
  <c r="BX217" i="28" s="1"/>
  <c r="AM63" i="28"/>
  <c r="AM52" i="28"/>
  <c r="BY206" i="28"/>
  <c r="BY214" i="28"/>
  <c r="BY200" i="28"/>
  <c r="BY208" i="28"/>
  <c r="BY204" i="28"/>
  <c r="BY189" i="28"/>
  <c r="BY205" i="28"/>
  <c r="BY201" i="28"/>
  <c r="BY202" i="28"/>
  <c r="BY185" i="28"/>
  <c r="BY190" i="28" s="1"/>
  <c r="BY187" i="28"/>
  <c r="BY207" i="28"/>
  <c r="BY209" i="28"/>
  <c r="BY188" i="28"/>
  <c r="CA88" i="28"/>
  <c r="BZ126" i="28"/>
  <c r="BZ149" i="28"/>
  <c r="AM49" i="28"/>
  <c r="AM60" i="28"/>
  <c r="AM46" i="28"/>
  <c r="AM57" i="28"/>
  <c r="Z257" i="28"/>
  <c r="Z220" i="28"/>
  <c r="Y227" i="28"/>
  <c r="Y229" i="28" s="1"/>
  <c r="AM50" i="28"/>
  <c r="AM61" i="28"/>
  <c r="AN21" i="28"/>
  <c r="AO13" i="28"/>
  <c r="AO19" i="28" s="1"/>
  <c r="AM53" i="28"/>
  <c r="AM64" i="28"/>
  <c r="BK121" i="12" l="1"/>
  <c r="Q147" i="12"/>
  <c r="BL128" i="12"/>
  <c r="BL129" i="12"/>
  <c r="BL142" i="12"/>
  <c r="BL132" i="12"/>
  <c r="BL134" i="12"/>
  <c r="BL130" i="12"/>
  <c r="BL120" i="12"/>
  <c r="BL135" i="12"/>
  <c r="BL118" i="12"/>
  <c r="BL121" i="12" s="1"/>
  <c r="BM73" i="12"/>
  <c r="BN58" i="12"/>
  <c r="BM102" i="12"/>
  <c r="BK144" i="12"/>
  <c r="BK145" i="12" s="1"/>
  <c r="BK159" i="12" s="1"/>
  <c r="BK161" i="12" s="1"/>
  <c r="BL119" i="12"/>
  <c r="AD12" i="12"/>
  <c r="AD14" i="12" s="1"/>
  <c r="AC24" i="12"/>
  <c r="AC40" i="12" s="1"/>
  <c r="AC18" i="12"/>
  <c r="AC21" i="12"/>
  <c r="R83" i="12"/>
  <c r="AB34" i="12"/>
  <c r="AB38" i="12" s="1"/>
  <c r="AB47" i="12" s="1"/>
  <c r="AA38" i="12"/>
  <c r="AA47" i="12" s="1"/>
  <c r="Y82" i="12"/>
  <c r="Y83" i="12" s="1"/>
  <c r="Y171" i="12"/>
  <c r="AC79" i="12"/>
  <c r="AC81" i="12" s="1"/>
  <c r="X171" i="12"/>
  <c r="V149" i="12"/>
  <c r="V147" i="12"/>
  <c r="W147" i="12"/>
  <c r="W149" i="12"/>
  <c r="W170" i="12" s="1"/>
  <c r="W173" i="12" s="1"/>
  <c r="W186" i="12" s="1"/>
  <c r="X146" i="12"/>
  <c r="X83" i="12"/>
  <c r="J171" i="12"/>
  <c r="BX231" i="28"/>
  <c r="BX233" i="28" s="1"/>
  <c r="AM84" i="28"/>
  <c r="AM130" i="28" s="1"/>
  <c r="AR11" i="28"/>
  <c r="AR20" i="28" s="1"/>
  <c r="AQ24" i="28"/>
  <c r="AP13" i="28"/>
  <c r="AO21" i="28"/>
  <c r="AP19" i="28"/>
  <c r="K242" i="28"/>
  <c r="K236" i="28"/>
  <c r="J170" i="12"/>
  <c r="J164" i="12"/>
  <c r="AM81" i="28"/>
  <c r="BH39" i="28"/>
  <c r="BH17" i="28"/>
  <c r="BI16" i="28"/>
  <c r="BZ189" i="28"/>
  <c r="BZ205" i="28"/>
  <c r="BZ207" i="28"/>
  <c r="BZ187" i="28"/>
  <c r="BZ204" i="28"/>
  <c r="BZ200" i="28"/>
  <c r="BZ216" i="28" s="1"/>
  <c r="BZ201" i="28"/>
  <c r="BZ202" i="28"/>
  <c r="BZ185" i="28"/>
  <c r="BZ188" i="28" s="1"/>
  <c r="BZ214" i="28"/>
  <c r="BZ206" i="28"/>
  <c r="BZ209" i="28"/>
  <c r="BZ208" i="28"/>
  <c r="CB88" i="28"/>
  <c r="CA149" i="28"/>
  <c r="CA126" i="28"/>
  <c r="BY216" i="28"/>
  <c r="BY217" i="28" s="1"/>
  <c r="BY231" i="28" s="1"/>
  <c r="BY233" i="28" s="1"/>
  <c r="R147" i="12"/>
  <c r="K243" i="28"/>
  <c r="AN74" i="28"/>
  <c r="AN33" i="28"/>
  <c r="AN73" i="28"/>
  <c r="AN34" i="28"/>
  <c r="AN75" i="28"/>
  <c r="AN35" i="28"/>
  <c r="AN133" i="28"/>
  <c r="AN66" i="28"/>
  <c r="AN67" i="28"/>
  <c r="AN36" i="28"/>
  <c r="AN72" i="28"/>
  <c r="AN32" i="28"/>
  <c r="AN31" i="28"/>
  <c r="AN23" i="28"/>
  <c r="AN68" i="28"/>
  <c r="AN37" i="28"/>
  <c r="AN27" i="28"/>
  <c r="AN69" i="28"/>
  <c r="AN38" i="28"/>
  <c r="AN70" i="28"/>
  <c r="AN30" i="28"/>
  <c r="AN40" i="28"/>
  <c r="AN71" i="28"/>
  <c r="AN29" i="28"/>
  <c r="AM132" i="28"/>
  <c r="AM79" i="28"/>
  <c r="Z226" i="28"/>
  <c r="Z221" i="28"/>
  <c r="AL135" i="28"/>
  <c r="BM129" i="12" l="1"/>
  <c r="BN129" i="12" s="1"/>
  <c r="BM130" i="12"/>
  <c r="BN130" i="12" s="1"/>
  <c r="BM118" i="12"/>
  <c r="BN118" i="12" s="1"/>
  <c r="BM142" i="12"/>
  <c r="BN142" i="12" s="1"/>
  <c r="BM135" i="12"/>
  <c r="BN135" i="12" s="1"/>
  <c r="BM120" i="12"/>
  <c r="BN120" i="12" s="1"/>
  <c r="BM134" i="12"/>
  <c r="BN134" i="12" s="1"/>
  <c r="BN73" i="12"/>
  <c r="BM128" i="12"/>
  <c r="BM132" i="12"/>
  <c r="BN132" i="12" s="1"/>
  <c r="BM119" i="12"/>
  <c r="BN119" i="12" s="1"/>
  <c r="BN102" i="12"/>
  <c r="BL144" i="12"/>
  <c r="BL145" i="12" s="1"/>
  <c r="BL159" i="12" s="1"/>
  <c r="BL161" i="12" s="1"/>
  <c r="AE12" i="12"/>
  <c r="AE14" i="12" s="1"/>
  <c r="AD18" i="12"/>
  <c r="AD24" i="12"/>
  <c r="AD40" i="12" s="1"/>
  <c r="AD21" i="12"/>
  <c r="AC34" i="12"/>
  <c r="AC38" i="12" s="1"/>
  <c r="AC47" i="12" s="1"/>
  <c r="AA77" i="12"/>
  <c r="Y146" i="12"/>
  <c r="Y147" i="12" s="1"/>
  <c r="AD79" i="12"/>
  <c r="AD81" i="12" s="1"/>
  <c r="V170" i="12"/>
  <c r="V173" i="12" s="1"/>
  <c r="V186" i="12" s="1"/>
  <c r="V164" i="12"/>
  <c r="X149" i="12"/>
  <c r="X170" i="12" s="1"/>
  <c r="X173" i="12" s="1"/>
  <c r="X186" i="12" s="1"/>
  <c r="X147" i="12"/>
  <c r="Z77" i="12"/>
  <c r="J173" i="12"/>
  <c r="J186" i="12" s="1"/>
  <c r="J187" i="12" s="1"/>
  <c r="J153" i="12" s="1"/>
  <c r="K185" i="12" s="1"/>
  <c r="AS11" i="28"/>
  <c r="AS20" i="28"/>
  <c r="AR24" i="28"/>
  <c r="AP21" i="28"/>
  <c r="AQ13" i="28"/>
  <c r="AQ19" i="28" s="1"/>
  <c r="AN61" i="28"/>
  <c r="AN50" i="28"/>
  <c r="AN41" i="28"/>
  <c r="AN78" i="28"/>
  <c r="AN44" i="28"/>
  <c r="AN55" i="28"/>
  <c r="AN80" i="28"/>
  <c r="AN45" i="28"/>
  <c r="AN56" i="28"/>
  <c r="AN46" i="28"/>
  <c r="AN57" i="28"/>
  <c r="AN60" i="28"/>
  <c r="AN49" i="28"/>
  <c r="AM134" i="28"/>
  <c r="CA204" i="28"/>
  <c r="CA206" i="28"/>
  <c r="CA214" i="28"/>
  <c r="CA185" i="28"/>
  <c r="CA190" i="28" s="1"/>
  <c r="CA202" i="28"/>
  <c r="CA187" i="28"/>
  <c r="CA200" i="28"/>
  <c r="CA201" i="28"/>
  <c r="CA189" i="28"/>
  <c r="CA205" i="28"/>
  <c r="CA207" i="28"/>
  <c r="CA208" i="28"/>
  <c r="CA209" i="28"/>
  <c r="K245" i="28"/>
  <c r="K258" i="28" s="1"/>
  <c r="K259" i="28" s="1"/>
  <c r="K225" i="28" s="1"/>
  <c r="Z242" i="28"/>
  <c r="Z236" i="28"/>
  <c r="BZ190" i="28"/>
  <c r="BZ217" i="28" s="1"/>
  <c r="BZ231" i="28" s="1"/>
  <c r="BZ233" i="28" s="1"/>
  <c r="AN51" i="28"/>
  <c r="AN62" i="28"/>
  <c r="AN59" i="28"/>
  <c r="AN48" i="28"/>
  <c r="CA188" i="28"/>
  <c r="BI17" i="28"/>
  <c r="BI39" i="28"/>
  <c r="BJ16" i="28"/>
  <c r="AN52" i="28"/>
  <c r="AN63" i="28"/>
  <c r="AO73" i="28"/>
  <c r="AO32" i="28"/>
  <c r="AO74" i="28"/>
  <c r="AO33" i="28"/>
  <c r="AO67" i="28"/>
  <c r="AO75" i="28"/>
  <c r="AO34" i="28"/>
  <c r="AO72" i="28"/>
  <c r="AO31" i="28"/>
  <c r="AO38" i="28"/>
  <c r="AO27" i="28"/>
  <c r="AO29" i="28"/>
  <c r="AO23" i="28"/>
  <c r="AO40" i="28"/>
  <c r="AO66" i="28"/>
  <c r="AO37" i="28"/>
  <c r="AO35" i="28"/>
  <c r="AO133" i="28"/>
  <c r="AO36" i="28"/>
  <c r="AO68" i="28"/>
  <c r="AO69" i="28"/>
  <c r="AO30" i="28"/>
  <c r="AO70" i="28"/>
  <c r="AO71" i="28"/>
  <c r="AN47" i="28"/>
  <c r="AN58" i="28"/>
  <c r="K237" i="28"/>
  <c r="K238" i="28" s="1"/>
  <c r="AN53" i="28"/>
  <c r="AN64" i="28"/>
  <c r="AL218" i="28"/>
  <c r="AL136" i="28"/>
  <c r="Z243" i="28"/>
  <c r="CC88" i="28"/>
  <c r="CB126" i="28"/>
  <c r="CB149" i="28"/>
  <c r="J165" i="12"/>
  <c r="J166" i="12" s="1"/>
  <c r="BM121" i="12" l="1"/>
  <c r="BM144" i="12"/>
  <c r="BN144" i="12" s="1"/>
  <c r="BN128" i="12"/>
  <c r="AF12" i="12"/>
  <c r="AF14" i="12" s="1"/>
  <c r="AE18" i="12"/>
  <c r="AE24" i="12"/>
  <c r="AE40" i="12" s="1"/>
  <c r="AE21" i="12"/>
  <c r="AD34" i="12"/>
  <c r="AD38" i="12" s="1"/>
  <c r="AD47" i="12" s="1"/>
  <c r="Y149" i="12"/>
  <c r="Y170" i="12" s="1"/>
  <c r="Y173" i="12" s="1"/>
  <c r="Y186" i="12" s="1"/>
  <c r="AA154" i="12"/>
  <c r="AA82" i="12"/>
  <c r="AA83" i="12" s="1"/>
  <c r="AE79" i="12"/>
  <c r="AE81" i="12" s="1"/>
  <c r="V165" i="12"/>
  <c r="V166" i="12" s="1"/>
  <c r="W164" i="12"/>
  <c r="Z82" i="12"/>
  <c r="Z154" i="12"/>
  <c r="Z171" i="12" s="1"/>
  <c r="J155" i="12"/>
  <c r="J157" i="12" s="1"/>
  <c r="J167" i="12" s="1"/>
  <c r="AR19" i="28"/>
  <c r="AQ21" i="28"/>
  <c r="AR13" i="28"/>
  <c r="AO58" i="28"/>
  <c r="AO47" i="28"/>
  <c r="AO46" i="28"/>
  <c r="AO57" i="28"/>
  <c r="CB187" i="28"/>
  <c r="CB189" i="28"/>
  <c r="CB205" i="28"/>
  <c r="CB201" i="28"/>
  <c r="CB209" i="28"/>
  <c r="CB185" i="28"/>
  <c r="CB188" i="28" s="1"/>
  <c r="CB190" i="28" s="1"/>
  <c r="CB202" i="28"/>
  <c r="CB208" i="28"/>
  <c r="CB207" i="28"/>
  <c r="CB200" i="28"/>
  <c r="CB214" i="28"/>
  <c r="CB204" i="28"/>
  <c r="CB206" i="28"/>
  <c r="AO49" i="28"/>
  <c r="AO60" i="28"/>
  <c r="AP29" i="28"/>
  <c r="AP37" i="28"/>
  <c r="AP30" i="28"/>
  <c r="AP38" i="28"/>
  <c r="AP72" i="28"/>
  <c r="AP31" i="28"/>
  <c r="AP69" i="28"/>
  <c r="AP40" i="28"/>
  <c r="AP36" i="28"/>
  <c r="AP133" i="28"/>
  <c r="AP66" i="28"/>
  <c r="AP23" i="28"/>
  <c r="AP32" i="28"/>
  <c r="AP67" i="28"/>
  <c r="AP34" i="28"/>
  <c r="AP33" i="28"/>
  <c r="AP75" i="28"/>
  <c r="AP27" i="28"/>
  <c r="AP68" i="28"/>
  <c r="AP73" i="28"/>
  <c r="AP74" i="28"/>
  <c r="AP35" i="28"/>
  <c r="AP71" i="28"/>
  <c r="AP70" i="28"/>
  <c r="AO51" i="28"/>
  <c r="AO62" i="28"/>
  <c r="AM135" i="28"/>
  <c r="AO52" i="28"/>
  <c r="AO63" i="28"/>
  <c r="AS24" i="28"/>
  <c r="AT11" i="28"/>
  <c r="AT20" i="28" s="1"/>
  <c r="CC149" i="28"/>
  <c r="CC126" i="28"/>
  <c r="CD88" i="28"/>
  <c r="AN79" i="28"/>
  <c r="AO45" i="28"/>
  <c r="AO56" i="28"/>
  <c r="Z245" i="28"/>
  <c r="Z258" i="28" s="1"/>
  <c r="Z259" i="28" s="1"/>
  <c r="Z225" i="28" s="1"/>
  <c r="CA216" i="28"/>
  <c r="CA217" i="28" s="1"/>
  <c r="CA231" i="28" s="1"/>
  <c r="CA233" i="28" s="1"/>
  <c r="AN81" i="28"/>
  <c r="K239" i="28"/>
  <c r="AO80" i="28"/>
  <c r="AO81" i="28" s="1"/>
  <c r="BJ39" i="28"/>
  <c r="BJ17" i="28"/>
  <c r="BK16" i="28"/>
  <c r="K227" i="28"/>
  <c r="K229" i="28" s="1"/>
  <c r="L220" i="28"/>
  <c r="L257" i="28"/>
  <c r="AN77" i="28"/>
  <c r="AO64" i="28"/>
  <c r="AO53" i="28"/>
  <c r="AN132" i="28"/>
  <c r="AO50" i="28"/>
  <c r="AO61" i="28"/>
  <c r="Z237" i="28"/>
  <c r="Z238" i="28" s="1"/>
  <c r="AL219" i="28"/>
  <c r="AO41" i="28"/>
  <c r="AO79" i="28" s="1"/>
  <c r="AO44" i="28"/>
  <c r="AO77" i="28" s="1"/>
  <c r="AO84" i="28" s="1"/>
  <c r="AO130" i="28" s="1"/>
  <c r="AO55" i="28"/>
  <c r="AO78" i="28"/>
  <c r="AO132" i="28" s="1"/>
  <c r="AO134" i="28" s="1"/>
  <c r="AO59" i="28"/>
  <c r="AO48" i="28"/>
  <c r="BM145" i="12" l="1"/>
  <c r="BN121" i="12"/>
  <c r="AG12" i="12"/>
  <c r="AH12" i="12" s="1"/>
  <c r="AF18" i="12"/>
  <c r="AF21" i="12"/>
  <c r="AF24" i="12"/>
  <c r="AF40" i="12" s="1"/>
  <c r="AE34" i="12"/>
  <c r="AE38" i="12" s="1"/>
  <c r="AE47" i="12" s="1"/>
  <c r="AA146" i="12"/>
  <c r="AA149" i="12" s="1"/>
  <c r="AA170" i="12" s="1"/>
  <c r="AB77" i="12"/>
  <c r="X164" i="12"/>
  <c r="W165" i="12"/>
  <c r="W166" i="12" s="1"/>
  <c r="AA171" i="12"/>
  <c r="AF79" i="12"/>
  <c r="AF81" i="12" s="1"/>
  <c r="Z83" i="12"/>
  <c r="Z146" i="12"/>
  <c r="K149" i="12"/>
  <c r="K170" i="12" s="1"/>
  <c r="AO135" i="28"/>
  <c r="AU11" i="28"/>
  <c r="AU20" i="28" s="1"/>
  <c r="AT24" i="28"/>
  <c r="CD149" i="28"/>
  <c r="AP61" i="28"/>
  <c r="AP50" i="28"/>
  <c r="AS13" i="28"/>
  <c r="AS19" i="28" s="1"/>
  <c r="AR21" i="28"/>
  <c r="AP80" i="28"/>
  <c r="AP81" i="28" s="1"/>
  <c r="AP45" i="28"/>
  <c r="AP56" i="28"/>
  <c r="AP57" i="28"/>
  <c r="AP46" i="28"/>
  <c r="Z239" i="28"/>
  <c r="AA220" i="28"/>
  <c r="AA257" i="28"/>
  <c r="Z227" i="28"/>
  <c r="Z229" i="28" s="1"/>
  <c r="BK39" i="28"/>
  <c r="BK17" i="28"/>
  <c r="BL16" i="28"/>
  <c r="AP52" i="28"/>
  <c r="AP63" i="28"/>
  <c r="CB216" i="28"/>
  <c r="CB217" i="28" s="1"/>
  <c r="CB231" i="28" s="1"/>
  <c r="CB233" i="28" s="1"/>
  <c r="CC185" i="28"/>
  <c r="CD185" i="28" s="1"/>
  <c r="CC202" i="28"/>
  <c r="CD202" i="28" s="1"/>
  <c r="CC204" i="28"/>
  <c r="CD204" i="28" s="1"/>
  <c r="CC200" i="28"/>
  <c r="CC208" i="28"/>
  <c r="CD208" i="28" s="1"/>
  <c r="CC201" i="28"/>
  <c r="CD201" i="28" s="1"/>
  <c r="CC209" i="28"/>
  <c r="CD209" i="28" s="1"/>
  <c r="CC206" i="28"/>
  <c r="CD206" i="28" s="1"/>
  <c r="CC207" i="28"/>
  <c r="CD207" i="28" s="1"/>
  <c r="CC187" i="28"/>
  <c r="CD187" i="28" s="1"/>
  <c r="CC205" i="28"/>
  <c r="CD205" i="28" s="1"/>
  <c r="CD126" i="28"/>
  <c r="CC189" i="28"/>
  <c r="CD189" i="28" s="1"/>
  <c r="CC214" i="28"/>
  <c r="CD214" i="28" s="1"/>
  <c r="AP49" i="28"/>
  <c r="AP60" i="28"/>
  <c r="AQ67" i="28"/>
  <c r="AQ75" i="28"/>
  <c r="AQ34" i="28"/>
  <c r="AQ68" i="28"/>
  <c r="AQ35" i="28"/>
  <c r="AQ69" i="28"/>
  <c r="AQ40" i="28"/>
  <c r="AQ36" i="28"/>
  <c r="AQ133" i="28"/>
  <c r="AQ66" i="28"/>
  <c r="AQ74" i="28"/>
  <c r="AQ33" i="28"/>
  <c r="AQ32" i="28"/>
  <c r="AQ37" i="28"/>
  <c r="AQ72" i="28"/>
  <c r="AQ38" i="28"/>
  <c r="AQ31" i="28"/>
  <c r="AQ23" i="28"/>
  <c r="AQ27" i="28"/>
  <c r="AQ73" i="28"/>
  <c r="AQ29" i="28"/>
  <c r="AQ30" i="28"/>
  <c r="AQ71" i="28"/>
  <c r="AQ70" i="28"/>
  <c r="AP47" i="28"/>
  <c r="AP58" i="28"/>
  <c r="K171" i="12"/>
  <c r="L226" i="28"/>
  <c r="L221" i="28"/>
  <c r="AP62" i="28"/>
  <c r="AP51" i="28"/>
  <c r="AP78" i="28"/>
  <c r="AP132" i="28" s="1"/>
  <c r="AP134" i="28" s="1"/>
  <c r="AP55" i="28"/>
  <c r="AP44" i="28"/>
  <c r="AP41" i="28"/>
  <c r="AP79" i="28" s="1"/>
  <c r="AP64" i="28"/>
  <c r="AP53" i="28"/>
  <c r="AM218" i="28"/>
  <c r="AM136" i="28"/>
  <c r="AN84" i="28"/>
  <c r="AN130" i="28" s="1"/>
  <c r="AN134" i="28"/>
  <c r="AP48" i="28"/>
  <c r="AP59" i="28"/>
  <c r="BM159" i="12" l="1"/>
  <c r="BN145" i="12"/>
  <c r="AF34" i="12"/>
  <c r="AF38" i="12" s="1"/>
  <c r="AF47" i="12" s="1"/>
  <c r="AG14" i="12"/>
  <c r="AA147" i="12"/>
  <c r="AC77" i="12"/>
  <c r="Y164" i="12"/>
  <c r="X165" i="12"/>
  <c r="X166" i="12" s="1"/>
  <c r="Z149" i="12"/>
  <c r="Z147" i="12"/>
  <c r="AD77" i="12"/>
  <c r="AA173" i="12"/>
  <c r="AA186" i="12" s="1"/>
  <c r="AB82" i="12"/>
  <c r="AB154" i="12"/>
  <c r="K164" i="12"/>
  <c r="K165" i="12" s="1"/>
  <c r="K166" i="12" s="1"/>
  <c r="AS21" i="28"/>
  <c r="AT13" i="28"/>
  <c r="AT19" i="28" s="1"/>
  <c r="AV11" i="28"/>
  <c r="AU24" i="28"/>
  <c r="AV20" i="28"/>
  <c r="AQ45" i="28"/>
  <c r="AQ56" i="28"/>
  <c r="AQ52" i="28"/>
  <c r="AQ63" i="28"/>
  <c r="AA226" i="28"/>
  <c r="AA221" i="28"/>
  <c r="AR72" i="28"/>
  <c r="AR31" i="28"/>
  <c r="AR73" i="28"/>
  <c r="AR32" i="28"/>
  <c r="AR74" i="28"/>
  <c r="AR33" i="28"/>
  <c r="AR30" i="28"/>
  <c r="AR38" i="28"/>
  <c r="AR37" i="28"/>
  <c r="AR66" i="28"/>
  <c r="AR75" i="28"/>
  <c r="AR69" i="28"/>
  <c r="AR36" i="28"/>
  <c r="AR133" i="28"/>
  <c r="AR40" i="28"/>
  <c r="AR29" i="28"/>
  <c r="AR34" i="28"/>
  <c r="AR35" i="28"/>
  <c r="AR23" i="28"/>
  <c r="AR67" i="28"/>
  <c r="AR68" i="28"/>
  <c r="AR27" i="28"/>
  <c r="AR71" i="28"/>
  <c r="AR70" i="28"/>
  <c r="L242" i="28"/>
  <c r="L245" i="28" s="1"/>
  <c r="L258" i="28" s="1"/>
  <c r="L259" i="28" s="1"/>
  <c r="L225" i="28" s="1"/>
  <c r="L236" i="28"/>
  <c r="AQ47" i="28"/>
  <c r="AQ58" i="28"/>
  <c r="L243" i="28"/>
  <c r="AQ48" i="28"/>
  <c r="AQ59" i="28"/>
  <c r="AQ80" i="28"/>
  <c r="AQ81" i="28" s="1"/>
  <c r="BL17" i="28"/>
  <c r="BL39" i="28"/>
  <c r="BM16" i="28"/>
  <c r="AP77" i="28"/>
  <c r="CC216" i="28"/>
  <c r="CD216" i="28" s="1"/>
  <c r="CD200" i="28"/>
  <c r="AQ46" i="28"/>
  <c r="AQ57" i="28"/>
  <c r="CC188" i="28"/>
  <c r="CD188" i="28" s="1"/>
  <c r="AO136" i="28"/>
  <c r="AO218" i="28"/>
  <c r="AQ44" i="28"/>
  <c r="AQ41" i="28"/>
  <c r="AQ79" i="28" s="1"/>
  <c r="AQ78" i="28"/>
  <c r="AQ132" i="28" s="1"/>
  <c r="AQ134" i="28" s="1"/>
  <c r="AQ55" i="28"/>
  <c r="AQ50" i="28"/>
  <c r="AQ61" i="28"/>
  <c r="AN135" i="28"/>
  <c r="AQ49" i="28"/>
  <c r="AQ60" i="28"/>
  <c r="AM219" i="28"/>
  <c r="AQ53" i="28"/>
  <c r="AQ64" i="28"/>
  <c r="AQ51" i="28"/>
  <c r="AQ62" i="28"/>
  <c r="K173" i="12"/>
  <c r="K186" i="12" s="1"/>
  <c r="K187" i="12" s="1"/>
  <c r="K153" i="12" s="1"/>
  <c r="AL12" i="12" l="1"/>
  <c r="AG24" i="12"/>
  <c r="AG21" i="12"/>
  <c r="BM161" i="12"/>
  <c r="BN161" i="12" s="1"/>
  <c r="BN159" i="12"/>
  <c r="AG18" i="12"/>
  <c r="AG34" i="12"/>
  <c r="AH34" i="12" s="1"/>
  <c r="AI34" i="12" s="1"/>
  <c r="AF77" i="12"/>
  <c r="AL14" i="12"/>
  <c r="AG79" i="12"/>
  <c r="AH79" i="12" s="1"/>
  <c r="AC82" i="12"/>
  <c r="AC154" i="12"/>
  <c r="AC171" i="12" s="1"/>
  <c r="Z170" i="12"/>
  <c r="Z173" i="12" s="1"/>
  <c r="Z186" i="12" s="1"/>
  <c r="Y165" i="12"/>
  <c r="Y166" i="12" s="1"/>
  <c r="Z164" i="12"/>
  <c r="AB171" i="12"/>
  <c r="AB83" i="12"/>
  <c r="AB146" i="12"/>
  <c r="AD82" i="12"/>
  <c r="AD154" i="12"/>
  <c r="AT21" i="28"/>
  <c r="AU13" i="28"/>
  <c r="AU19" i="28" s="1"/>
  <c r="AS69" i="28"/>
  <c r="AS40" i="28"/>
  <c r="AS36" i="28"/>
  <c r="AS133" i="28"/>
  <c r="AS66" i="28"/>
  <c r="AS29" i="28"/>
  <c r="AS37" i="28"/>
  <c r="AS30" i="28"/>
  <c r="AS38" i="28"/>
  <c r="AS68" i="28"/>
  <c r="AS35" i="28"/>
  <c r="AS75" i="28"/>
  <c r="AS31" i="28"/>
  <c r="AS33" i="28"/>
  <c r="AS32" i="28"/>
  <c r="AS74" i="28"/>
  <c r="AS34" i="28"/>
  <c r="AS67" i="28"/>
  <c r="AS72" i="28"/>
  <c r="AS23" i="28"/>
  <c r="AS73" i="28"/>
  <c r="AS27" i="28"/>
  <c r="AS71" i="28"/>
  <c r="AS70" i="28"/>
  <c r="AO219" i="28"/>
  <c r="M220" i="28"/>
  <c r="L227" i="28"/>
  <c r="L229" i="28" s="1"/>
  <c r="M257" i="28"/>
  <c r="AA242" i="28"/>
  <c r="AA236" i="28"/>
  <c r="AR80" i="28"/>
  <c r="AR81" i="28" s="1"/>
  <c r="AR49" i="28"/>
  <c r="AR60" i="28"/>
  <c r="AR52" i="28"/>
  <c r="AR63" i="28"/>
  <c r="BM39" i="28"/>
  <c r="BM17" i="28"/>
  <c r="BN16" i="28"/>
  <c r="BR16" i="28"/>
  <c r="AR58" i="28"/>
  <c r="AR47" i="28"/>
  <c r="AR50" i="28"/>
  <c r="AR61" i="28"/>
  <c r="AP84" i="28"/>
  <c r="AP130" i="28" s="1"/>
  <c r="AR55" i="28"/>
  <c r="AR41" i="28"/>
  <c r="AR78" i="28"/>
  <c r="AR132" i="28" s="1"/>
  <c r="AR134" i="28" s="1"/>
  <c r="AR44" i="28"/>
  <c r="AR79" i="28" s="1"/>
  <c r="AR64" i="28"/>
  <c r="AR53" i="28"/>
  <c r="AR77" i="28" s="1"/>
  <c r="AR84" i="28" s="1"/>
  <c r="AR130" i="28" s="1"/>
  <c r="AW20" i="28"/>
  <c r="AW11" i="28"/>
  <c r="AX11" i="28" s="1"/>
  <c r="AV24" i="28"/>
  <c r="AR51" i="28"/>
  <c r="AR62" i="28"/>
  <c r="L185" i="12"/>
  <c r="K155" i="12"/>
  <c r="K157" i="12" s="1"/>
  <c r="K167" i="12" s="1"/>
  <c r="AA243" i="28"/>
  <c r="CC190" i="28"/>
  <c r="AQ77" i="28"/>
  <c r="AQ84" i="28" s="1"/>
  <c r="AQ130" i="28" s="1"/>
  <c r="AR45" i="28"/>
  <c r="AR56" i="28"/>
  <c r="L237" i="28"/>
  <c r="L238" i="28" s="1"/>
  <c r="L239" i="28" s="1"/>
  <c r="AN218" i="28"/>
  <c r="AN136" i="28"/>
  <c r="AR46" i="28"/>
  <c r="AR57" i="28"/>
  <c r="AR48" i="28"/>
  <c r="AR59" i="28"/>
  <c r="AL79" i="12" l="1"/>
  <c r="AL81" i="12" s="1"/>
  <c r="AL24" i="12"/>
  <c r="AL40" i="12" s="1"/>
  <c r="AL18" i="12"/>
  <c r="AL21" i="12"/>
  <c r="AL34" i="12" s="1"/>
  <c r="AL38" i="12" s="1"/>
  <c r="AL47" i="12" s="1"/>
  <c r="AM12" i="12"/>
  <c r="AM14" i="12" s="1"/>
  <c r="AG40" i="12"/>
  <c r="AH40" i="12" s="1"/>
  <c r="AG38" i="12"/>
  <c r="AG47" i="12" s="1"/>
  <c r="AG81" i="12"/>
  <c r="AH81" i="12" s="1"/>
  <c r="AE77" i="12"/>
  <c r="AC146" i="12"/>
  <c r="AC83" i="12"/>
  <c r="AA164" i="12"/>
  <c r="Z165" i="12"/>
  <c r="Z166" i="12" s="1"/>
  <c r="AD171" i="12"/>
  <c r="AD146" i="12"/>
  <c r="AD83" i="12"/>
  <c r="AF154" i="12"/>
  <c r="AF82" i="12"/>
  <c r="AB149" i="12"/>
  <c r="AB147" i="12"/>
  <c r="AR135" i="28"/>
  <c r="AV13" i="28"/>
  <c r="AV19" i="28"/>
  <c r="AU21" i="28"/>
  <c r="J19" i="21"/>
  <c r="J17" i="21" s="1"/>
  <c r="AQ135" i="28"/>
  <c r="BB11" i="28"/>
  <c r="AW24" i="28"/>
  <c r="AX20" i="28"/>
  <c r="BN39" i="28"/>
  <c r="AS45" i="28"/>
  <c r="AS56" i="28"/>
  <c r="AS47" i="28"/>
  <c r="AS58" i="28"/>
  <c r="AA245" i="28"/>
  <c r="AA258" i="28" s="1"/>
  <c r="AA259" i="28" s="1"/>
  <c r="AA225" i="28" s="1"/>
  <c r="AS78" i="28"/>
  <c r="AS132" i="28" s="1"/>
  <c r="AS134" i="28" s="1"/>
  <c r="AS44" i="28"/>
  <c r="AS79" i="28" s="1"/>
  <c r="AS55" i="28"/>
  <c r="AS41" i="28"/>
  <c r="AP135" i="28"/>
  <c r="BR39" i="28"/>
  <c r="BR17" i="28"/>
  <c r="BS16" i="28" s="1"/>
  <c r="AS46" i="28"/>
  <c r="AS57" i="28"/>
  <c r="AS80" i="28"/>
  <c r="AS81" i="28" s="1"/>
  <c r="AT74" i="28"/>
  <c r="AT33" i="28"/>
  <c r="AT67" i="28"/>
  <c r="AT75" i="28"/>
  <c r="AT34" i="28"/>
  <c r="AT68" i="28"/>
  <c r="AT35" i="28"/>
  <c r="AT73" i="28"/>
  <c r="AT32" i="28"/>
  <c r="AT31" i="28"/>
  <c r="AT69" i="28"/>
  <c r="AT36" i="28"/>
  <c r="AT133" i="28"/>
  <c r="AT38" i="28"/>
  <c r="AT27" i="28"/>
  <c r="AT37" i="28"/>
  <c r="AT30" i="28"/>
  <c r="AT23" i="28"/>
  <c r="AT66" i="28"/>
  <c r="AT40" i="28"/>
  <c r="AT29" i="28"/>
  <c r="AT72" i="28"/>
  <c r="AT71" i="28"/>
  <c r="AT70" i="28"/>
  <c r="AN219" i="28"/>
  <c r="AS53" i="28"/>
  <c r="AS64" i="28"/>
  <c r="AS49" i="28"/>
  <c r="AS60" i="28"/>
  <c r="AA237" i="28"/>
  <c r="AA238" i="28" s="1"/>
  <c r="AS63" i="28"/>
  <c r="AS52" i="28"/>
  <c r="AS48" i="28"/>
  <c r="AS77" i="28" s="1"/>
  <c r="AS84" i="28" s="1"/>
  <c r="AS130" i="28" s="1"/>
  <c r="AS59" i="28"/>
  <c r="L149" i="12"/>
  <c r="CC217" i="28"/>
  <c r="CD190" i="28"/>
  <c r="M226" i="28"/>
  <c r="M221" i="28"/>
  <c r="AS61" i="28"/>
  <c r="AS50" i="28"/>
  <c r="AS62" i="28"/>
  <c r="AS51" i="28"/>
  <c r="AM79" i="12" l="1"/>
  <c r="AM18" i="12"/>
  <c r="AN12" i="12"/>
  <c r="AN14" i="12" s="1"/>
  <c r="AM24" i="12"/>
  <c r="AM40" i="12" s="1"/>
  <c r="AM21" i="12"/>
  <c r="AM34" i="12" s="1"/>
  <c r="AM38" i="12" s="1"/>
  <c r="AM47" i="12" s="1"/>
  <c r="AH38" i="12"/>
  <c r="AH47" i="12"/>
  <c r="D6" i="21" s="1"/>
  <c r="AM81" i="12"/>
  <c r="AC149" i="12"/>
  <c r="AC170" i="12" s="1"/>
  <c r="AC173" i="12" s="1"/>
  <c r="AC186" i="12" s="1"/>
  <c r="AC147" i="12"/>
  <c r="AE82" i="12"/>
  <c r="AE154" i="12"/>
  <c r="AD149" i="12"/>
  <c r="AD170" i="12" s="1"/>
  <c r="AD173" i="12" s="1"/>
  <c r="AD186" i="12" s="1"/>
  <c r="AD147" i="12"/>
  <c r="AA165" i="12"/>
  <c r="AA166" i="12" s="1"/>
  <c r="AB164" i="12"/>
  <c r="AB170" i="12"/>
  <c r="AB173" i="12" s="1"/>
  <c r="AB186" i="12" s="1"/>
  <c r="AF146" i="12"/>
  <c r="AF83" i="12"/>
  <c r="BS17" i="28"/>
  <c r="BS39" i="28"/>
  <c r="BT16" i="28"/>
  <c r="AS135" i="28"/>
  <c r="AT53" i="28"/>
  <c r="AT64" i="28"/>
  <c r="BB20" i="28"/>
  <c r="AU30" i="28"/>
  <c r="AU38" i="28"/>
  <c r="AU72" i="28"/>
  <c r="AU31" i="28"/>
  <c r="AU73" i="28"/>
  <c r="AU32" i="28"/>
  <c r="AU29" i="28"/>
  <c r="AU37" i="28"/>
  <c r="AU69" i="28"/>
  <c r="AU36" i="28"/>
  <c r="AU133" i="28"/>
  <c r="AU23" i="28"/>
  <c r="AU74" i="28"/>
  <c r="AU75" i="28"/>
  <c r="AU68" i="28"/>
  <c r="AU35" i="28"/>
  <c r="AU27" i="28"/>
  <c r="AU67" i="28"/>
  <c r="AU40" i="28"/>
  <c r="AU33" i="28"/>
  <c r="AU34" i="28"/>
  <c r="AU66" i="28"/>
  <c r="AU70" i="28"/>
  <c r="AU71" i="28"/>
  <c r="M243" i="28"/>
  <c r="AT51" i="28"/>
  <c r="AT62" i="28"/>
  <c r="AT80" i="28"/>
  <c r="AT81" i="28" s="1"/>
  <c r="AT46" i="28"/>
  <c r="AT57" i="28"/>
  <c r="AT48" i="28"/>
  <c r="AT59" i="28"/>
  <c r="AP136" i="28"/>
  <c r="AP218" i="28"/>
  <c r="AQ218" i="28"/>
  <c r="AQ136" i="28"/>
  <c r="AT61" i="28"/>
  <c r="AT50" i="28"/>
  <c r="AT41" i="28"/>
  <c r="AT79" i="28" s="1"/>
  <c r="AT44" i="28"/>
  <c r="AT78" i="28"/>
  <c r="AT132" i="28" s="1"/>
  <c r="AT134" i="28" s="1"/>
  <c r="AT55" i="28"/>
  <c r="AW13" i="28"/>
  <c r="AX13" i="28" s="1"/>
  <c r="AV21" i="28"/>
  <c r="AB257" i="28"/>
  <c r="AA227" i="28"/>
  <c r="AA229" i="28" s="1"/>
  <c r="AA239" i="28" s="1"/>
  <c r="AB220" i="28"/>
  <c r="L170" i="12"/>
  <c r="L164" i="12"/>
  <c r="AT45" i="28"/>
  <c r="AT56" i="28"/>
  <c r="AT47" i="28"/>
  <c r="AT58" i="28"/>
  <c r="AT49" i="28"/>
  <c r="AT60" i="28"/>
  <c r="AR136" i="28"/>
  <c r="AR218" i="28"/>
  <c r="L171" i="12"/>
  <c r="CC231" i="28"/>
  <c r="CD217" i="28"/>
  <c r="M242" i="28"/>
  <c r="M245" i="28" s="1"/>
  <c r="M258" i="28" s="1"/>
  <c r="M259" i="28" s="1"/>
  <c r="M225" i="28" s="1"/>
  <c r="M236" i="28"/>
  <c r="AT52" i="28"/>
  <c r="AT63" i="28"/>
  <c r="AN21" i="12" l="1"/>
  <c r="AN18" i="12"/>
  <c r="AN24" i="12"/>
  <c r="AN40" i="12" s="1"/>
  <c r="AN79" i="12"/>
  <c r="AN81" i="12" s="1"/>
  <c r="AO12" i="12"/>
  <c r="AO14" i="12" s="1"/>
  <c r="AN34" i="12"/>
  <c r="AL77" i="12"/>
  <c r="AG77" i="12"/>
  <c r="AG82" i="12" s="1"/>
  <c r="AE146" i="12"/>
  <c r="AE83" i="12"/>
  <c r="AF171" i="12"/>
  <c r="AE171" i="12"/>
  <c r="AB165" i="12"/>
  <c r="AB166" i="12" s="1"/>
  <c r="AC164" i="12"/>
  <c r="AF149" i="12"/>
  <c r="AF147" i="12"/>
  <c r="AU50" i="28"/>
  <c r="AU61" i="28"/>
  <c r="CD231" i="28"/>
  <c r="CC233" i="28"/>
  <c r="AQ219" i="28"/>
  <c r="N257" i="28"/>
  <c r="N220" i="28"/>
  <c r="M227" i="28"/>
  <c r="M229" i="28" s="1"/>
  <c r="AB226" i="28"/>
  <c r="AB221" i="28"/>
  <c r="AU62" i="28"/>
  <c r="AU51" i="28"/>
  <c r="AU53" i="28"/>
  <c r="AU64" i="28"/>
  <c r="AU45" i="28"/>
  <c r="AU56" i="28"/>
  <c r="AV68" i="28"/>
  <c r="AV35" i="28"/>
  <c r="AV69" i="28"/>
  <c r="AV40" i="28"/>
  <c r="AV36" i="28"/>
  <c r="AV133" i="28"/>
  <c r="AV66" i="28"/>
  <c r="AV29" i="28"/>
  <c r="AV37" i="28"/>
  <c r="AV67" i="28"/>
  <c r="AV75" i="28"/>
  <c r="AV34" i="28"/>
  <c r="AV74" i="28"/>
  <c r="AV27" i="28"/>
  <c r="AV30" i="28"/>
  <c r="AV32" i="28"/>
  <c r="AV31" i="28"/>
  <c r="AV73" i="28"/>
  <c r="AV23" i="28"/>
  <c r="AV72" i="28"/>
  <c r="AV71" i="28"/>
  <c r="AV38" i="28"/>
  <c r="AV33" i="28"/>
  <c r="AV70" i="28"/>
  <c r="AT77" i="28"/>
  <c r="AT84" i="28" s="1"/>
  <c r="AT130" i="28" s="1"/>
  <c r="AU49" i="28"/>
  <c r="AU60" i="28"/>
  <c r="BT39" i="28"/>
  <c r="BT17" i="28"/>
  <c r="BU16" i="28"/>
  <c r="AP219" i="28"/>
  <c r="AU78" i="28"/>
  <c r="AU132" i="28" s="1"/>
  <c r="AU134" i="28" s="1"/>
  <c r="AU41" i="28"/>
  <c r="AU44" i="28"/>
  <c r="AU77" i="28" s="1"/>
  <c r="AU84" i="28" s="1"/>
  <c r="AU130" i="28" s="1"/>
  <c r="AU55" i="28"/>
  <c r="AU80" i="28"/>
  <c r="AU81" i="28" s="1"/>
  <c r="AU47" i="28"/>
  <c r="AU79" i="28" s="1"/>
  <c r="AU58" i="28"/>
  <c r="L165" i="12"/>
  <c r="L166" i="12" s="1"/>
  <c r="AU48" i="28"/>
  <c r="AU59" i="28"/>
  <c r="AU57" i="28"/>
  <c r="AU46" i="28"/>
  <c r="BC20" i="28"/>
  <c r="BB24" i="28"/>
  <c r="BC11" i="28"/>
  <c r="AU63" i="28"/>
  <c r="AU52" i="28"/>
  <c r="AR219" i="28"/>
  <c r="M237" i="28"/>
  <c r="M238" i="28" s="1"/>
  <c r="M239" i="28" s="1"/>
  <c r="L173" i="12"/>
  <c r="L186" i="12" s="1"/>
  <c r="L187" i="12" s="1"/>
  <c r="L153" i="12" s="1"/>
  <c r="AW19" i="28"/>
  <c r="AS218" i="28"/>
  <c r="AS136" i="28"/>
  <c r="AO21" i="12" l="1"/>
  <c r="AO34" i="12" s="1"/>
  <c r="AO38" i="12" s="1"/>
  <c r="AO18" i="12"/>
  <c r="AO24" i="12"/>
  <c r="AO40" i="12" s="1"/>
  <c r="AO79" i="12"/>
  <c r="AP12" i="12"/>
  <c r="AP14" i="12" s="1"/>
  <c r="AN38" i="12"/>
  <c r="AN47" i="12" s="1"/>
  <c r="AM77" i="12"/>
  <c r="AM82" i="12" s="1"/>
  <c r="AH77" i="12"/>
  <c r="AG154" i="12"/>
  <c r="AG171" i="12" s="1"/>
  <c r="AL82" i="12"/>
  <c r="AL154" i="12"/>
  <c r="AE149" i="12"/>
  <c r="AE170" i="12" s="1"/>
  <c r="AE173" i="12" s="1"/>
  <c r="AE186" i="12" s="1"/>
  <c r="AE147" i="12"/>
  <c r="AF170" i="12"/>
  <c r="AF173" i="12" s="1"/>
  <c r="AF186" i="12" s="1"/>
  <c r="AD164" i="12"/>
  <c r="AC165" i="12"/>
  <c r="AC166" i="12" s="1"/>
  <c r="AG83" i="12"/>
  <c r="AG146" i="12"/>
  <c r="AH82" i="12"/>
  <c r="D7" i="21" s="1"/>
  <c r="AU135" i="28"/>
  <c r="AS219" i="28"/>
  <c r="M185" i="12"/>
  <c r="L155" i="12"/>
  <c r="L157" i="12" s="1"/>
  <c r="L167" i="12" s="1"/>
  <c r="AV59" i="28"/>
  <c r="AV48" i="28"/>
  <c r="AV45" i="28"/>
  <c r="AV56" i="28"/>
  <c r="AV80" i="28"/>
  <c r="AV81" i="28" s="1"/>
  <c r="AV53" i="28"/>
  <c r="AV64" i="28"/>
  <c r="CD233" i="28"/>
  <c r="AV62" i="28"/>
  <c r="AV51" i="28"/>
  <c r="AV49" i="28"/>
  <c r="AV60" i="28"/>
  <c r="AV50" i="28"/>
  <c r="AV61" i="28"/>
  <c r="N226" i="28"/>
  <c r="N221" i="28"/>
  <c r="BD11" i="28"/>
  <c r="BD20" i="28" s="1"/>
  <c r="BC24" i="28"/>
  <c r="AB242" i="28"/>
  <c r="AB236" i="28"/>
  <c r="AT135" i="28"/>
  <c r="AB243" i="28"/>
  <c r="BU17" i="28"/>
  <c r="BU39" i="28"/>
  <c r="BV16" i="28"/>
  <c r="AV46" i="28"/>
  <c r="AV79" i="28" s="1"/>
  <c r="AV57" i="28"/>
  <c r="AV52" i="28"/>
  <c r="AV63" i="28"/>
  <c r="AW21" i="28"/>
  <c r="AX19" i="28"/>
  <c r="BB13" i="28"/>
  <c r="AV47" i="28"/>
  <c r="AV58" i="28"/>
  <c r="AV78" i="28"/>
  <c r="AV132" i="28" s="1"/>
  <c r="AV134" i="28" s="1"/>
  <c r="AV44" i="28"/>
  <c r="AV41" i="28"/>
  <c r="AV77" i="28" s="1"/>
  <c r="AV84" i="28" s="1"/>
  <c r="AV130" i="28" s="1"/>
  <c r="AV55" i="28"/>
  <c r="AO47" i="12" l="1"/>
  <c r="AP24" i="12"/>
  <c r="AP40" i="12" s="1"/>
  <c r="AP21" i="12"/>
  <c r="AP34" i="12" s="1"/>
  <c r="AP38" i="12" s="1"/>
  <c r="AP47" i="12" s="1"/>
  <c r="AP18" i="12"/>
  <c r="AP79" i="12"/>
  <c r="AP81" i="12" s="1"/>
  <c r="AQ12" i="12"/>
  <c r="AQ14" i="12" s="1"/>
  <c r="AM154" i="12"/>
  <c r="AM171" i="12" s="1"/>
  <c r="AH83" i="12"/>
  <c r="AH154" i="12"/>
  <c r="AM146" i="12"/>
  <c r="AM83" i="12"/>
  <c r="AO81" i="12"/>
  <c r="AL171" i="12"/>
  <c r="AL146" i="12"/>
  <c r="AL83" i="12"/>
  <c r="AG147" i="12"/>
  <c r="AG149" i="12"/>
  <c r="AH146" i="12"/>
  <c r="AD165" i="12"/>
  <c r="AD166" i="12" s="1"/>
  <c r="AE164" i="12"/>
  <c r="BD24" i="28"/>
  <c r="BE11" i="28"/>
  <c r="BE20" i="28" s="1"/>
  <c r="AV135" i="28"/>
  <c r="AB237" i="28"/>
  <c r="AB238" i="28" s="1"/>
  <c r="M149" i="12"/>
  <c r="AW73" i="28"/>
  <c r="AX73" i="28" s="1"/>
  <c r="AW32" i="28"/>
  <c r="AW74" i="28"/>
  <c r="AX74" i="28" s="1"/>
  <c r="AW33" i="28"/>
  <c r="AW67" i="28"/>
  <c r="AX67" i="28" s="1"/>
  <c r="AW75" i="28"/>
  <c r="AX75" i="28" s="1"/>
  <c r="AW34" i="28"/>
  <c r="AW72" i="28"/>
  <c r="AX72" i="28" s="1"/>
  <c r="AW31" i="28"/>
  <c r="AW30" i="28"/>
  <c r="AW27" i="28"/>
  <c r="AW23" i="28"/>
  <c r="AW68" i="28"/>
  <c r="AX68" i="28" s="1"/>
  <c r="AW35" i="28"/>
  <c r="AW37" i="28"/>
  <c r="AW69" i="28"/>
  <c r="AX69" i="28" s="1"/>
  <c r="AW36" i="28"/>
  <c r="AW133" i="28"/>
  <c r="AX133" i="28" s="1"/>
  <c r="AW70" i="28"/>
  <c r="AX70" i="28" s="1"/>
  <c r="AW29" i="28"/>
  <c r="AW40" i="28"/>
  <c r="AW38" i="28"/>
  <c r="AW71" i="28"/>
  <c r="AX71" i="28" s="1"/>
  <c r="AW66" i="28"/>
  <c r="AB245" i="28"/>
  <c r="AB258" i="28" s="1"/>
  <c r="AB259" i="28" s="1"/>
  <c r="AB225" i="28" s="1"/>
  <c r="N242" i="28"/>
  <c r="N236" i="28"/>
  <c r="AT218" i="28"/>
  <c r="AT136" i="28"/>
  <c r="AU218" i="28"/>
  <c r="AU136" i="28"/>
  <c r="BV39" i="28"/>
  <c r="BV17" i="28"/>
  <c r="BW16" i="28"/>
  <c r="N243" i="28"/>
  <c r="AX25" i="28"/>
  <c r="AX27" i="28"/>
  <c r="BB19" i="28"/>
  <c r="AX24" i="28"/>
  <c r="AX26" i="28"/>
  <c r="AX21" i="28"/>
  <c r="AQ24" i="12" l="1"/>
  <c r="AQ40" i="12" s="1"/>
  <c r="AQ21" i="12"/>
  <c r="AQ34" i="12" s="1"/>
  <c r="AQ18" i="12"/>
  <c r="AQ79" i="12"/>
  <c r="AR12" i="12"/>
  <c r="AR14" i="12" s="1"/>
  <c r="AQ38" i="12"/>
  <c r="AQ47" i="12" s="1"/>
  <c r="AH147" i="12"/>
  <c r="D9" i="21"/>
  <c r="AO77" i="12"/>
  <c r="AO154" i="12" s="1"/>
  <c r="AM147" i="12"/>
  <c r="AM149" i="12"/>
  <c r="AM170" i="12" s="1"/>
  <c r="AM173" i="12" s="1"/>
  <c r="AM186" i="12" s="1"/>
  <c r="AL149" i="12"/>
  <c r="AL147" i="12"/>
  <c r="AN77" i="12"/>
  <c r="AE165" i="12"/>
  <c r="AE166" i="12" s="1"/>
  <c r="AF164" i="12"/>
  <c r="AG170" i="12"/>
  <c r="AG173" i="12" s="1"/>
  <c r="AG186" i="12" s="1"/>
  <c r="AH149" i="12"/>
  <c r="D10" i="21" s="1"/>
  <c r="BF20" i="28"/>
  <c r="BE24" i="28"/>
  <c r="BF11" i="28"/>
  <c r="AU219" i="28"/>
  <c r="AB239" i="28"/>
  <c r="AV218" i="28"/>
  <c r="AV136" i="28"/>
  <c r="AW58" i="28"/>
  <c r="AX58" i="28" s="1"/>
  <c r="AW47" i="28"/>
  <c r="AX47" i="28" s="1"/>
  <c r="AX32" i="28"/>
  <c r="AW46" i="28"/>
  <c r="AX46" i="28" s="1"/>
  <c r="AW57" i="28"/>
  <c r="AX57" i="28" s="1"/>
  <c r="AX31" i="28"/>
  <c r="AX23" i="28"/>
  <c r="AY21" i="28"/>
  <c r="AW80" i="28"/>
  <c r="AX66" i="28"/>
  <c r="N245" i="28"/>
  <c r="N258" i="28" s="1"/>
  <c r="N259" i="28" s="1"/>
  <c r="N225" i="28" s="1"/>
  <c r="AW53" i="28"/>
  <c r="AX53" i="28" s="1"/>
  <c r="AW64" i="28"/>
  <c r="AX64" i="28" s="1"/>
  <c r="AX38" i="28"/>
  <c r="AW50" i="28"/>
  <c r="AX50" i="28" s="1"/>
  <c r="AW61" i="28"/>
  <c r="AX61" i="28" s="1"/>
  <c r="AX35" i="28"/>
  <c r="AW51" i="28"/>
  <c r="AX51" i="28" s="1"/>
  <c r="AW62" i="28"/>
  <c r="AX62" i="28" s="1"/>
  <c r="AX36" i="28"/>
  <c r="N237" i="28"/>
  <c r="N238" i="28" s="1"/>
  <c r="AW49" i="28"/>
  <c r="AX49" i="28" s="1"/>
  <c r="AW60" i="28"/>
  <c r="AX60" i="28" s="1"/>
  <c r="AX34" i="28"/>
  <c r="AX40" i="28"/>
  <c r="M170" i="12"/>
  <c r="M164" i="12"/>
  <c r="AC257" i="28"/>
  <c r="AB227" i="28"/>
  <c r="AB229" i="28" s="1"/>
  <c r="AC220" i="28"/>
  <c r="AW56" i="28"/>
  <c r="AX56" i="28" s="1"/>
  <c r="AW45" i="28"/>
  <c r="AX45" i="28" s="1"/>
  <c r="AX30" i="28"/>
  <c r="BW17" i="28"/>
  <c r="BW39" i="28"/>
  <c r="BX16" i="28"/>
  <c r="AW52" i="28"/>
  <c r="AX52" i="28" s="1"/>
  <c r="AW63" i="28"/>
  <c r="AX63" i="28" s="1"/>
  <c r="AX37" i="28"/>
  <c r="BB21" i="28"/>
  <c r="BC13" i="28"/>
  <c r="AT219" i="28"/>
  <c r="AW41" i="28"/>
  <c r="AX41" i="28" s="1"/>
  <c r="AW44" i="28"/>
  <c r="AX44" i="28" s="1"/>
  <c r="AW78" i="28"/>
  <c r="AW55" i="28"/>
  <c r="AX55" i="28" s="1"/>
  <c r="AX29" i="28"/>
  <c r="AW48" i="28"/>
  <c r="AX48" i="28" s="1"/>
  <c r="AW59" i="28"/>
  <c r="AX59" i="28" s="1"/>
  <c r="AX33" i="28"/>
  <c r="M171" i="12"/>
  <c r="AR24" i="12" l="1"/>
  <c r="AR40" i="12" s="1"/>
  <c r="AR21" i="12"/>
  <c r="AR18" i="12"/>
  <c r="AR79" i="12"/>
  <c r="AR81" i="12" s="1"/>
  <c r="AS12" i="12"/>
  <c r="AR34" i="12"/>
  <c r="AR38" i="12" s="1"/>
  <c r="AR47" i="12" s="1"/>
  <c r="AO82" i="12"/>
  <c r="AO146" i="12" s="1"/>
  <c r="AS14" i="12"/>
  <c r="AP77" i="12"/>
  <c r="AP154" i="12" s="1"/>
  <c r="AP171" i="12" s="1"/>
  <c r="AL170" i="12"/>
  <c r="AL173" i="12" s="1"/>
  <c r="AL186" i="12" s="1"/>
  <c r="AL164" i="12"/>
  <c r="AN154" i="12"/>
  <c r="AN82" i="12"/>
  <c r="AQ81" i="12"/>
  <c r="AG164" i="12"/>
  <c r="AF165" i="12"/>
  <c r="AF166" i="12" s="1"/>
  <c r="AC226" i="28"/>
  <c r="AC221" i="28"/>
  <c r="AW132" i="28"/>
  <c r="AX78" i="28"/>
  <c r="M165" i="12"/>
  <c r="M166" i="12" s="1"/>
  <c r="AW77" i="28"/>
  <c r="AV219" i="28"/>
  <c r="BG11" i="28"/>
  <c r="BG20" i="28" s="1"/>
  <c r="BF24" i="28"/>
  <c r="N239" i="28"/>
  <c r="O257" i="28"/>
  <c r="O220" i="28"/>
  <c r="N227" i="28"/>
  <c r="N229" i="28" s="1"/>
  <c r="AW79" i="28"/>
  <c r="AX79" i="28" s="1"/>
  <c r="M173" i="12"/>
  <c r="M186" i="12" s="1"/>
  <c r="M187" i="12" s="1"/>
  <c r="M153" i="12" s="1"/>
  <c r="BC19" i="28"/>
  <c r="BX39" i="28"/>
  <c r="BX17" i="28"/>
  <c r="BY16" i="28"/>
  <c r="BB67" i="28"/>
  <c r="BB75" i="28"/>
  <c r="BB33" i="28"/>
  <c r="BB68" i="28"/>
  <c r="BB34" i="28"/>
  <c r="BB69" i="28"/>
  <c r="BB35" i="28"/>
  <c r="BB66" i="28"/>
  <c r="BB74" i="28"/>
  <c r="BB32" i="28"/>
  <c r="BB31" i="28"/>
  <c r="BB70" i="28"/>
  <c r="BB36" i="28"/>
  <c r="BB38" i="28"/>
  <c r="BB71" i="28"/>
  <c r="BB37" i="28"/>
  <c r="BB30" i="28"/>
  <c r="BB133" i="28"/>
  <c r="BB72" i="28"/>
  <c r="BB27" i="28"/>
  <c r="BB73" i="28"/>
  <c r="BB40" i="28"/>
  <c r="BB29" i="28"/>
  <c r="BB23" i="28"/>
  <c r="AW81" i="28"/>
  <c r="AX81" i="28" s="1"/>
  <c r="AX80" i="28"/>
  <c r="AS24" i="12" l="1"/>
  <c r="AS40" i="12" s="1"/>
  <c r="AS21" i="12"/>
  <c r="AS34" i="12" s="1"/>
  <c r="AS38" i="12" s="1"/>
  <c r="AS47" i="12" s="1"/>
  <c r="AS18" i="12"/>
  <c r="AS79" i="12"/>
  <c r="AS81" i="12" s="1"/>
  <c r="AT12" i="12"/>
  <c r="AT14" i="12" s="1"/>
  <c r="AQ77" i="12"/>
  <c r="AO83" i="12"/>
  <c r="AP82" i="12"/>
  <c r="AP83" i="12" s="1"/>
  <c r="AN146" i="12"/>
  <c r="AN83" i="12"/>
  <c r="AO171" i="12"/>
  <c r="AN171" i="12"/>
  <c r="AM164" i="12"/>
  <c r="AL165" i="12"/>
  <c r="AL166" i="12" s="1"/>
  <c r="AO149" i="12"/>
  <c r="AO170" i="12" s="1"/>
  <c r="AO147" i="12"/>
  <c r="AH164" i="12"/>
  <c r="AG165" i="12"/>
  <c r="D16" i="21"/>
  <c r="D17" i="21"/>
  <c r="BH11" i="28"/>
  <c r="BH20" i="28" s="1"/>
  <c r="BG24" i="28"/>
  <c r="BB62" i="28"/>
  <c r="BB51" i="28"/>
  <c r="BB53" i="28"/>
  <c r="BB64" i="28"/>
  <c r="AC242" i="28"/>
  <c r="AC245" i="28" s="1"/>
  <c r="AC258" i="28" s="1"/>
  <c r="AC259" i="28" s="1"/>
  <c r="AC225" i="28" s="1"/>
  <c r="AC236" i="28"/>
  <c r="BY39" i="28"/>
  <c r="BY17" i="28"/>
  <c r="BZ16" i="28"/>
  <c r="BB59" i="28"/>
  <c r="BB48" i="28"/>
  <c r="O226" i="28"/>
  <c r="O221" i="28"/>
  <c r="BB60" i="28"/>
  <c r="BB49" i="28"/>
  <c r="BB46" i="28"/>
  <c r="BB57" i="28"/>
  <c r="BB80" i="28"/>
  <c r="AW84" i="28"/>
  <c r="AW130" i="28" s="1"/>
  <c r="AX77" i="28"/>
  <c r="AX84" i="28" s="1"/>
  <c r="AC243" i="28"/>
  <c r="N185" i="12"/>
  <c r="M155" i="12"/>
  <c r="M157" i="12" s="1"/>
  <c r="M167" i="12" s="1"/>
  <c r="BB47" i="28"/>
  <c r="BB58" i="28"/>
  <c r="BD13" i="28"/>
  <c r="BC21" i="28"/>
  <c r="BD19" i="28"/>
  <c r="BB45" i="28"/>
  <c r="BB56" i="28"/>
  <c r="BB63" i="28"/>
  <c r="BB52" i="28"/>
  <c r="BB44" i="28"/>
  <c r="BB55" i="28"/>
  <c r="BB78" i="28"/>
  <c r="BB41" i="28"/>
  <c r="BB61" i="28"/>
  <c r="BB50" i="28"/>
  <c r="AW134" i="28"/>
  <c r="AX134" i="28" s="1"/>
  <c r="AX132" i="28"/>
  <c r="AT18" i="12" l="1"/>
  <c r="AT24" i="12"/>
  <c r="AT40" i="12" s="1"/>
  <c r="AT21" i="12"/>
  <c r="AT79" i="12"/>
  <c r="AU12" i="12"/>
  <c r="AT34" i="12"/>
  <c r="AT38" i="12" s="1"/>
  <c r="AT47" i="12" s="1"/>
  <c r="AP146" i="12"/>
  <c r="AP147" i="12" s="1"/>
  <c r="AU14" i="12"/>
  <c r="AO173" i="12"/>
  <c r="AO186" i="12" s="1"/>
  <c r="AR77" i="12"/>
  <c r="AR82" i="12" s="1"/>
  <c r="AN147" i="12"/>
  <c r="AN149" i="12"/>
  <c r="AT81" i="12"/>
  <c r="AM165" i="12"/>
  <c r="AM166" i="12" s="1"/>
  <c r="AQ154" i="12"/>
  <c r="AQ82" i="12"/>
  <c r="AH165" i="12"/>
  <c r="AG166" i="12"/>
  <c r="BI11" i="28"/>
  <c r="BI20" i="28"/>
  <c r="BH24" i="28"/>
  <c r="AC237" i="28"/>
  <c r="AC238" i="28" s="1"/>
  <c r="O242" i="28"/>
  <c r="O245" i="28" s="1"/>
  <c r="O258" i="28" s="1"/>
  <c r="O259" i="28" s="1"/>
  <c r="O225" i="28" s="1"/>
  <c r="O236" i="28"/>
  <c r="AD257" i="28"/>
  <c r="AC227" i="28"/>
  <c r="AC229" i="28" s="1"/>
  <c r="AD220" i="28"/>
  <c r="N149" i="12"/>
  <c r="BZ17" i="28"/>
  <c r="BZ39" i="28"/>
  <c r="CA16" i="28"/>
  <c r="BB81" i="28"/>
  <c r="BD21" i="28"/>
  <c r="BE13" i="28"/>
  <c r="BE19" i="28" s="1"/>
  <c r="AW135" i="28"/>
  <c r="AX130" i="28"/>
  <c r="BC73" i="28"/>
  <c r="BC32" i="28"/>
  <c r="BC74" i="28"/>
  <c r="BC33" i="28"/>
  <c r="BC67" i="28"/>
  <c r="BC75" i="28"/>
  <c r="BC34" i="28"/>
  <c r="BC72" i="28"/>
  <c r="BC31" i="28"/>
  <c r="BC71" i="28"/>
  <c r="BC38" i="28"/>
  <c r="BC40" i="28"/>
  <c r="BC66" i="28"/>
  <c r="BC29" i="28"/>
  <c r="BC70" i="28"/>
  <c r="BC37" i="28"/>
  <c r="BC36" i="28"/>
  <c r="BC69" i="28"/>
  <c r="BC133" i="28"/>
  <c r="BC27" i="28"/>
  <c r="BC30" i="28"/>
  <c r="BC23" i="28"/>
  <c r="BC35" i="28"/>
  <c r="BC68" i="28"/>
  <c r="BB79" i="28"/>
  <c r="BB77" i="28"/>
  <c r="O243" i="28"/>
  <c r="BB132" i="28"/>
  <c r="AU18" i="12" l="1"/>
  <c r="AU24" i="12"/>
  <c r="AU40" i="12" s="1"/>
  <c r="AU21" i="12"/>
  <c r="AU79" i="12"/>
  <c r="AU81" i="12" s="1"/>
  <c r="AV12" i="12"/>
  <c r="AV14" i="12" s="1"/>
  <c r="AU34" i="12"/>
  <c r="AU38" i="12" s="1"/>
  <c r="AU47" i="12" s="1"/>
  <c r="AS77" i="12"/>
  <c r="AS154" i="12" s="1"/>
  <c r="AP149" i="12"/>
  <c r="AP170" i="12" s="1"/>
  <c r="AP173" i="12" s="1"/>
  <c r="AP186" i="12" s="1"/>
  <c r="AR154" i="12"/>
  <c r="AR171" i="12" s="1"/>
  <c r="AQ83" i="12"/>
  <c r="AQ146" i="12"/>
  <c r="AQ171" i="12"/>
  <c r="AN170" i="12"/>
  <c r="AN173" i="12" s="1"/>
  <c r="AN186" i="12" s="1"/>
  <c r="AN164" i="12"/>
  <c r="AR146" i="12"/>
  <c r="AR83" i="12"/>
  <c r="AH166" i="12"/>
  <c r="BE21" i="28"/>
  <c r="BF13" i="28"/>
  <c r="BF19" i="28" s="1"/>
  <c r="BC47" i="28"/>
  <c r="BC58" i="28"/>
  <c r="BD70" i="28"/>
  <c r="BD29" i="28"/>
  <c r="BD37" i="28"/>
  <c r="BD71" i="28"/>
  <c r="BD30" i="28"/>
  <c r="BD38" i="28"/>
  <c r="BD72" i="28"/>
  <c r="BD31" i="28"/>
  <c r="BD69" i="28"/>
  <c r="BD40" i="28"/>
  <c r="BD36" i="28"/>
  <c r="BD133" i="28"/>
  <c r="BD66" i="28"/>
  <c r="BD27" i="28"/>
  <c r="BD32" i="28"/>
  <c r="BD67" i="28"/>
  <c r="BD34" i="28"/>
  <c r="BD33" i="28"/>
  <c r="BD75" i="28"/>
  <c r="BD73" i="28"/>
  <c r="BD74" i="28"/>
  <c r="BD35" i="28"/>
  <c r="BD68" i="28"/>
  <c r="BD23" i="28"/>
  <c r="N170" i="12"/>
  <c r="N164" i="12"/>
  <c r="AD226" i="28"/>
  <c r="AD221" i="28"/>
  <c r="BC50" i="28"/>
  <c r="BC61" i="28"/>
  <c r="P220" i="28"/>
  <c r="P257" i="28"/>
  <c r="O227" i="28"/>
  <c r="O229" i="28" s="1"/>
  <c r="BC45" i="28"/>
  <c r="BC56" i="28"/>
  <c r="BC80" i="28"/>
  <c r="BJ11" i="28"/>
  <c r="BJ20" i="28"/>
  <c r="BI24" i="28"/>
  <c r="BC57" i="28"/>
  <c r="BC46" i="28"/>
  <c r="BC77" i="28" s="1"/>
  <c r="CA39" i="28"/>
  <c r="CA17" i="28"/>
  <c r="CB16" i="28" s="1"/>
  <c r="AW136" i="28"/>
  <c r="AW218" i="28"/>
  <c r="AX135" i="28"/>
  <c r="AX136" i="28" s="1"/>
  <c r="BC59" i="28"/>
  <c r="BC48" i="28"/>
  <c r="BC51" i="28"/>
  <c r="BC62" i="28"/>
  <c r="N171" i="12"/>
  <c r="BC52" i="28"/>
  <c r="BC63" i="28"/>
  <c r="BC49" i="28"/>
  <c r="BC60" i="28"/>
  <c r="O237" i="28"/>
  <c r="O238" i="28" s="1"/>
  <c r="BC41" i="28"/>
  <c r="BC44" i="28"/>
  <c r="BC78" i="28"/>
  <c r="BC55" i="28"/>
  <c r="BB134" i="28"/>
  <c r="BB84" i="28"/>
  <c r="BB130" i="28" s="1"/>
  <c r="BC64" i="28"/>
  <c r="BC53" i="28"/>
  <c r="AC239" i="28"/>
  <c r="AV21" i="12" l="1"/>
  <c r="AV18" i="12"/>
  <c r="AV24" i="12"/>
  <c r="AV40" i="12" s="1"/>
  <c r="AV79" i="12"/>
  <c r="AW12" i="12"/>
  <c r="AX12" i="12" s="1"/>
  <c r="AV34" i="12"/>
  <c r="AV38" i="12" s="1"/>
  <c r="AS82" i="12"/>
  <c r="AS146" i="12" s="1"/>
  <c r="AS171" i="12"/>
  <c r="AT77" i="12"/>
  <c r="AT154" i="12" s="1"/>
  <c r="AT171" i="12" s="1"/>
  <c r="AO164" i="12"/>
  <c r="AN165" i="12"/>
  <c r="AN166" i="12" s="1"/>
  <c r="AV81" i="12"/>
  <c r="AR149" i="12"/>
  <c r="AR170" i="12" s="1"/>
  <c r="AR173" i="12" s="1"/>
  <c r="AR186" i="12" s="1"/>
  <c r="AR147" i="12"/>
  <c r="AQ147" i="12"/>
  <c r="AQ149" i="12"/>
  <c r="BC84" i="28"/>
  <c r="BC130" i="28" s="1"/>
  <c r="BF21" i="28"/>
  <c r="BG19" i="28"/>
  <c r="BG13" i="28"/>
  <c r="CB39" i="28"/>
  <c r="CB17" i="28"/>
  <c r="CC16" i="28"/>
  <c r="BD51" i="28"/>
  <c r="BD62" i="28"/>
  <c r="BD78" i="28"/>
  <c r="BD132" i="28" s="1"/>
  <c r="BD134" i="28" s="1"/>
  <c r="BD44" i="28"/>
  <c r="BD55" i="28"/>
  <c r="BD41" i="28"/>
  <c r="BC81" i="28"/>
  <c r="N173" i="12"/>
  <c r="N186" i="12" s="1"/>
  <c r="N187" i="12" s="1"/>
  <c r="N153" i="12" s="1"/>
  <c r="BD49" i="28"/>
  <c r="BD60" i="28"/>
  <c r="BB135" i="28"/>
  <c r="BD47" i="28"/>
  <c r="BD58" i="28"/>
  <c r="AD243" i="28"/>
  <c r="BD52" i="28"/>
  <c r="BD63" i="28"/>
  <c r="BK20" i="28"/>
  <c r="BK11" i="28"/>
  <c r="BJ24" i="28"/>
  <c r="AW219" i="28"/>
  <c r="AX218" i="28"/>
  <c r="AX219" i="28" s="1"/>
  <c r="BD50" i="28"/>
  <c r="BD61" i="28"/>
  <c r="BD53" i="28"/>
  <c r="BD64" i="28"/>
  <c r="BE67" i="28"/>
  <c r="BE75" i="28"/>
  <c r="BE34" i="28"/>
  <c r="BE68" i="28"/>
  <c r="BE35" i="28"/>
  <c r="BE69" i="28"/>
  <c r="BE40" i="28"/>
  <c r="BE36" i="28"/>
  <c r="BE133" i="28"/>
  <c r="BE66" i="28"/>
  <c r="BE74" i="28"/>
  <c r="BE33" i="28"/>
  <c r="BE32" i="28"/>
  <c r="BE27" i="28"/>
  <c r="BE72" i="28"/>
  <c r="BE70" i="28"/>
  <c r="BE37" i="28"/>
  <c r="BE23" i="28"/>
  <c r="BE71" i="28"/>
  <c r="BE38" i="28"/>
  <c r="BE31" i="28"/>
  <c r="BE30" i="28"/>
  <c r="BE73" i="28"/>
  <c r="BE29" i="28"/>
  <c r="N165" i="12"/>
  <c r="N166" i="12" s="1"/>
  <c r="P226" i="28"/>
  <c r="P221" i="28"/>
  <c r="BD46" i="28"/>
  <c r="BD79" i="28" s="1"/>
  <c r="BD57" i="28"/>
  <c r="BC132" i="28"/>
  <c r="BC79" i="28"/>
  <c r="BD77" i="28"/>
  <c r="BD84" i="28" s="1"/>
  <c r="BD130" i="28" s="1"/>
  <c r="BD80" i="28"/>
  <c r="BD81" i="28" s="1"/>
  <c r="BD56" i="28"/>
  <c r="BD45" i="28"/>
  <c r="BD48" i="28"/>
  <c r="BD59" i="28"/>
  <c r="O239" i="28"/>
  <c r="AD242" i="28"/>
  <c r="AD245" i="28" s="1"/>
  <c r="AD258" i="28" s="1"/>
  <c r="AD259" i="28" s="1"/>
  <c r="AD225" i="28" s="1"/>
  <c r="AD236" i="28"/>
  <c r="AV47" i="12" l="1"/>
  <c r="AS83" i="12"/>
  <c r="AT82" i="12"/>
  <c r="AT83" i="12" s="1"/>
  <c r="AU77" i="12"/>
  <c r="AU154" i="12" s="1"/>
  <c r="AU171" i="12" s="1"/>
  <c r="AP164" i="12"/>
  <c r="AO165" i="12"/>
  <c r="AO166" i="12" s="1"/>
  <c r="AW14" i="12"/>
  <c r="BB12" i="12" s="1"/>
  <c r="AQ170" i="12"/>
  <c r="AQ173" i="12" s="1"/>
  <c r="AQ186" i="12" s="1"/>
  <c r="AS149" i="12"/>
  <c r="AS170" i="12" s="1"/>
  <c r="AS173" i="12" s="1"/>
  <c r="AS186" i="12" s="1"/>
  <c r="AS147" i="12"/>
  <c r="BE50" i="28"/>
  <c r="BE61" i="28"/>
  <c r="BL11" i="28"/>
  <c r="BK24" i="28"/>
  <c r="BL20" i="28"/>
  <c r="BH19" i="28"/>
  <c r="BG21" i="28"/>
  <c r="BH13" i="28"/>
  <c r="AD237" i="28"/>
  <c r="AD238" i="28" s="1"/>
  <c r="AD239" i="28" s="1"/>
  <c r="BE53" i="28"/>
  <c r="BE64" i="28"/>
  <c r="BE59" i="28"/>
  <c r="BE48" i="28"/>
  <c r="O185" i="12"/>
  <c r="N155" i="12"/>
  <c r="N157" i="12" s="1"/>
  <c r="N167" i="12" s="1"/>
  <c r="BF72" i="28"/>
  <c r="BF31" i="28"/>
  <c r="BF73" i="28"/>
  <c r="BF32" i="28"/>
  <c r="BF74" i="28"/>
  <c r="BF33" i="28"/>
  <c r="BF71" i="28"/>
  <c r="BF30" i="28"/>
  <c r="BF38" i="28"/>
  <c r="BF70" i="28"/>
  <c r="BF37" i="28"/>
  <c r="BF27" i="28"/>
  <c r="BF75" i="28"/>
  <c r="BF40" i="28"/>
  <c r="BF66" i="28"/>
  <c r="BF69" i="28"/>
  <c r="BF36" i="28"/>
  <c r="BF133" i="28"/>
  <c r="BF23" i="28"/>
  <c r="BF34" i="28"/>
  <c r="BF35" i="28"/>
  <c r="BF68" i="28"/>
  <c r="BF29" i="28"/>
  <c r="BF67" i="28"/>
  <c r="BE58" i="28"/>
  <c r="BE47" i="28"/>
  <c r="CC17" i="28"/>
  <c r="CC39" i="28"/>
  <c r="CD16" i="28"/>
  <c r="BB218" i="28"/>
  <c r="BB136" i="28"/>
  <c r="P242" i="28"/>
  <c r="P236" i="28"/>
  <c r="BE44" i="28"/>
  <c r="BE55" i="28"/>
  <c r="BE41" i="28"/>
  <c r="BE78" i="28"/>
  <c r="BE132" i="28" s="1"/>
  <c r="BE134" i="28" s="1"/>
  <c r="BE51" i="28"/>
  <c r="BE62" i="28"/>
  <c r="BD135" i="28"/>
  <c r="BE46" i="28"/>
  <c r="BE57" i="28"/>
  <c r="BE52" i="28"/>
  <c r="BE63" i="28"/>
  <c r="P243" i="28"/>
  <c r="AE257" i="28"/>
  <c r="AE220" i="28"/>
  <c r="AD227" i="28"/>
  <c r="AD229" i="28" s="1"/>
  <c r="BE60" i="28"/>
  <c r="BE49" i="28"/>
  <c r="BE80" i="28"/>
  <c r="BC134" i="28"/>
  <c r="BE45" i="28"/>
  <c r="BE56" i="28"/>
  <c r="AW18" i="12" l="1"/>
  <c r="AW21" i="12"/>
  <c r="AW24" i="12"/>
  <c r="AW79" i="12"/>
  <c r="AW81" i="12" s="1"/>
  <c r="AX81" i="12" s="1"/>
  <c r="BB14" i="12"/>
  <c r="BC12" i="12" s="1"/>
  <c r="AV77" i="12"/>
  <c r="AV154" i="12" s="1"/>
  <c r="AV171" i="12" s="1"/>
  <c r="AU82" i="12"/>
  <c r="AU146" i="12" s="1"/>
  <c r="AT146" i="12"/>
  <c r="AT147" i="12" s="1"/>
  <c r="AQ164" i="12"/>
  <c r="AP165" i="12"/>
  <c r="AP166" i="12" s="1"/>
  <c r="BF49" i="28"/>
  <c r="BF60" i="28"/>
  <c r="BC135" i="28"/>
  <c r="BF45" i="28"/>
  <c r="BF56" i="28"/>
  <c r="BH21" i="28"/>
  <c r="BI13" i="28"/>
  <c r="BI19" i="28" s="1"/>
  <c r="CD39" i="28"/>
  <c r="BE81" i="28"/>
  <c r="BF41" i="28"/>
  <c r="BF79" i="28" s="1"/>
  <c r="BF78" i="28"/>
  <c r="BF132" i="28" s="1"/>
  <c r="BF134" i="28" s="1"/>
  <c r="BF44" i="28"/>
  <c r="BF55" i="28"/>
  <c r="BF80" i="28"/>
  <c r="BF81" i="28" s="1"/>
  <c r="BF58" i="28"/>
  <c r="BF47" i="28"/>
  <c r="BF46" i="28"/>
  <c r="BF57" i="28"/>
  <c r="BF53" i="28"/>
  <c r="BF64" i="28"/>
  <c r="P237" i="28"/>
  <c r="P238" i="28" s="1"/>
  <c r="BF48" i="28"/>
  <c r="BF59" i="28"/>
  <c r="O149" i="12"/>
  <c r="BF63" i="28"/>
  <c r="BF52" i="28"/>
  <c r="BL24" i="28"/>
  <c r="BM11" i="28"/>
  <c r="BN11" i="28" s="1"/>
  <c r="BM20" i="28"/>
  <c r="BF62" i="28"/>
  <c r="BF51" i="28"/>
  <c r="BE77" i="28"/>
  <c r="BB219" i="28"/>
  <c r="BE79" i="28"/>
  <c r="AE226" i="28"/>
  <c r="AE221" i="28"/>
  <c r="BD136" i="28"/>
  <c r="BD218" i="28"/>
  <c r="P245" i="28"/>
  <c r="P258" i="28" s="1"/>
  <c r="P259" i="28" s="1"/>
  <c r="P225" i="28" s="1"/>
  <c r="BF50" i="28"/>
  <c r="BF61" i="28"/>
  <c r="BG69" i="28"/>
  <c r="BG40" i="28"/>
  <c r="BG36" i="28"/>
  <c r="BG133" i="28"/>
  <c r="BG66" i="28"/>
  <c r="BG70" i="28"/>
  <c r="BG29" i="28"/>
  <c r="BG37" i="28"/>
  <c r="BG71" i="28"/>
  <c r="BG30" i="28"/>
  <c r="BG38" i="28"/>
  <c r="BG68" i="28"/>
  <c r="BG35" i="28"/>
  <c r="BG75" i="28"/>
  <c r="BG27" i="28"/>
  <c r="BG31" i="28"/>
  <c r="BG23" i="28"/>
  <c r="BG32" i="28"/>
  <c r="BG74" i="28"/>
  <c r="BG33" i="28"/>
  <c r="BG67" i="28"/>
  <c r="BG72" i="28"/>
  <c r="BG73" i="28"/>
  <c r="BG34" i="28"/>
  <c r="BB24" i="12" l="1"/>
  <c r="BB40" i="12" s="1"/>
  <c r="BB21" i="12"/>
  <c r="BB34" i="12" s="1"/>
  <c r="BB38" i="12" s="1"/>
  <c r="BB18" i="12"/>
  <c r="AW34" i="12"/>
  <c r="AW40" i="12"/>
  <c r="AX40" i="12" s="1"/>
  <c r="AX79" i="12"/>
  <c r="BB79" i="12"/>
  <c r="BC14" i="12"/>
  <c r="BD12" i="12" s="1"/>
  <c r="AU83" i="12"/>
  <c r="AT149" i="12"/>
  <c r="AT170" i="12" s="1"/>
  <c r="AT173" i="12" s="1"/>
  <c r="AT186" i="12" s="1"/>
  <c r="AV82" i="12"/>
  <c r="AV146" i="12" s="1"/>
  <c r="AU147" i="12"/>
  <c r="AU149" i="12"/>
  <c r="AR164" i="12"/>
  <c r="AQ165" i="12"/>
  <c r="AQ166" i="12" s="1"/>
  <c r="BI21" i="28"/>
  <c r="BJ13" i="28"/>
  <c r="BJ19" i="28" s="1"/>
  <c r="BR11" i="28"/>
  <c r="BM24" i="28"/>
  <c r="BR20" i="28"/>
  <c r="BN20" i="28"/>
  <c r="AE243" i="28"/>
  <c r="O170" i="12"/>
  <c r="O164" i="12"/>
  <c r="BG80" i="28"/>
  <c r="BG81" i="28" s="1"/>
  <c r="BG48" i="28"/>
  <c r="BG59" i="28"/>
  <c r="Q220" i="28"/>
  <c r="P227" i="28"/>
  <c r="P229" i="28" s="1"/>
  <c r="P239" i="28" s="1"/>
  <c r="Q257" i="28"/>
  <c r="BD219" i="28"/>
  <c r="BC136" i="28"/>
  <c r="BC218" i="28"/>
  <c r="O171" i="12"/>
  <c r="BG62" i="28"/>
  <c r="BG51" i="28"/>
  <c r="BF77" i="28"/>
  <c r="BF84" i="28" s="1"/>
  <c r="BF130" i="28" s="1"/>
  <c r="BG60" i="28"/>
  <c r="BG49" i="28"/>
  <c r="BG46" i="28"/>
  <c r="BG57" i="28"/>
  <c r="BG63" i="28"/>
  <c r="BG52" i="28"/>
  <c r="BG61" i="28"/>
  <c r="BG50" i="28"/>
  <c r="BG53" i="28"/>
  <c r="BG77" i="28" s="1"/>
  <c r="BG84" i="28" s="1"/>
  <c r="BG130" i="28" s="1"/>
  <c r="BG64" i="28"/>
  <c r="BG47" i="28"/>
  <c r="BG58" i="28"/>
  <c r="BG45" i="28"/>
  <c r="BG56" i="28"/>
  <c r="BE84" i="28"/>
  <c r="BE130" i="28" s="1"/>
  <c r="BG78" i="28"/>
  <c r="BG44" i="28"/>
  <c r="BG55" i="28"/>
  <c r="BG41" i="28"/>
  <c r="BG79" i="28" s="1"/>
  <c r="AE242" i="28"/>
  <c r="AE245" i="28" s="1"/>
  <c r="AE258" i="28" s="1"/>
  <c r="AE259" i="28" s="1"/>
  <c r="AE225" i="28" s="1"/>
  <c r="AE236" i="28"/>
  <c r="BH74" i="28"/>
  <c r="BH33" i="28"/>
  <c r="BH67" i="28"/>
  <c r="BH75" i="28"/>
  <c r="BH34" i="28"/>
  <c r="BH68" i="28"/>
  <c r="BH35" i="28"/>
  <c r="BH73" i="28"/>
  <c r="BH32" i="28"/>
  <c r="BH31" i="28"/>
  <c r="BH23" i="28"/>
  <c r="BH69" i="28"/>
  <c r="BH36" i="28"/>
  <c r="BH133" i="28"/>
  <c r="BH71" i="28"/>
  <c r="BH70" i="28"/>
  <c r="BH37" i="28"/>
  <c r="BH38" i="28"/>
  <c r="BH30" i="28"/>
  <c r="BH27" i="28"/>
  <c r="BH66" i="28"/>
  <c r="BH72" i="28"/>
  <c r="BH29" i="28"/>
  <c r="BH40" i="28"/>
  <c r="J21" i="21"/>
  <c r="BB47" i="12" l="1"/>
  <c r="BC18" i="12"/>
  <c r="BC24" i="12"/>
  <c r="BC40" i="12" s="1"/>
  <c r="BC21" i="12"/>
  <c r="BC34" i="12" s="1"/>
  <c r="BC38" i="12" s="1"/>
  <c r="BC47" i="12" s="1"/>
  <c r="AX34" i="12"/>
  <c r="AY34" i="12" s="1"/>
  <c r="AW38" i="12"/>
  <c r="BD14" i="12"/>
  <c r="BE12" i="12" s="1"/>
  <c r="BC79" i="12"/>
  <c r="BC81" i="12" s="1"/>
  <c r="BB81" i="12"/>
  <c r="AV83" i="12"/>
  <c r="AS164" i="12"/>
  <c r="AR165" i="12"/>
  <c r="AR166" i="12" s="1"/>
  <c r="AU170" i="12"/>
  <c r="AU173" i="12" s="1"/>
  <c r="AU186" i="12" s="1"/>
  <c r="AV149" i="12"/>
  <c r="AV170" i="12" s="1"/>
  <c r="AV173" i="12" s="1"/>
  <c r="AV186" i="12" s="1"/>
  <c r="AV147" i="12"/>
  <c r="BK13" i="28"/>
  <c r="BK19" i="28" s="1"/>
  <c r="BJ21" i="28"/>
  <c r="AE227" i="28"/>
  <c r="AE229" i="28" s="1"/>
  <c r="AF220" i="28"/>
  <c r="AF257" i="28"/>
  <c r="BR24" i="28"/>
  <c r="BS11" i="28"/>
  <c r="BS20" i="28" s="1"/>
  <c r="BH50" i="28"/>
  <c r="BH61" i="28"/>
  <c r="Q226" i="28"/>
  <c r="Q221" i="28"/>
  <c r="R220" i="28"/>
  <c r="BF135" i="28"/>
  <c r="BH60" i="28"/>
  <c r="BH49" i="28"/>
  <c r="BG132" i="28"/>
  <c r="O173" i="12"/>
  <c r="O186" i="12" s="1"/>
  <c r="O187" i="12" s="1"/>
  <c r="O153" i="12" s="1"/>
  <c r="BH45" i="28"/>
  <c r="BH56" i="28"/>
  <c r="BC219" i="28"/>
  <c r="BH41" i="28"/>
  <c r="BH79" i="28" s="1"/>
  <c r="BH44" i="28"/>
  <c r="BH55" i="28"/>
  <c r="BH78" i="28"/>
  <c r="BH132" i="28" s="1"/>
  <c r="BH134" i="28" s="1"/>
  <c r="BH80" i="28"/>
  <c r="BH77" i="28"/>
  <c r="BH84" i="28" s="1"/>
  <c r="BH130" i="28" s="1"/>
  <c r="O165" i="12"/>
  <c r="O166" i="12" s="1"/>
  <c r="BH53" i="28"/>
  <c r="BH64" i="28"/>
  <c r="BH46" i="28"/>
  <c r="BH57" i="28"/>
  <c r="BH48" i="28"/>
  <c r="BH59" i="28"/>
  <c r="BE135" i="28"/>
  <c r="BH51" i="28"/>
  <c r="BH62" i="28"/>
  <c r="BI71" i="28"/>
  <c r="BI30" i="28"/>
  <c r="BI38" i="28"/>
  <c r="BI72" i="28"/>
  <c r="BI31" i="28"/>
  <c r="BI73" i="28"/>
  <c r="BI32" i="28"/>
  <c r="BI70" i="28"/>
  <c r="BI29" i="28"/>
  <c r="BI37" i="28"/>
  <c r="BI69" i="28"/>
  <c r="BI36" i="28"/>
  <c r="BI133" i="28"/>
  <c r="BI74" i="28"/>
  <c r="BI75" i="28"/>
  <c r="BI68" i="28"/>
  <c r="BI35" i="28"/>
  <c r="BI23" i="28"/>
  <c r="BI40" i="28"/>
  <c r="BI33" i="28"/>
  <c r="BI27" i="28"/>
  <c r="BI34" i="28"/>
  <c r="BI66" i="28"/>
  <c r="BI67" i="28"/>
  <c r="BH52" i="28"/>
  <c r="BH63" i="28"/>
  <c r="BH47" i="28"/>
  <c r="BH58" i="28"/>
  <c r="AE237" i="28"/>
  <c r="AE238" i="28" s="1"/>
  <c r="AE239" i="28" s="1"/>
  <c r="BD21" i="12" l="1"/>
  <c r="BD34" i="12" s="1"/>
  <c r="BD38" i="12" s="1"/>
  <c r="BD18" i="12"/>
  <c r="BD24" i="12"/>
  <c r="BD40" i="12" s="1"/>
  <c r="AW47" i="12"/>
  <c r="AX38" i="12"/>
  <c r="BB77" i="12"/>
  <c r="BD79" i="12"/>
  <c r="BD81" i="12" s="1"/>
  <c r="BE14" i="12"/>
  <c r="BF12" i="12" s="1"/>
  <c r="BC77" i="12"/>
  <c r="AT164" i="12"/>
  <c r="AS165" i="12"/>
  <c r="AS166" i="12" s="1"/>
  <c r="BT20" i="28"/>
  <c r="BT11" i="28"/>
  <c r="BS24" i="28"/>
  <c r="BK21" i="28"/>
  <c r="BL13" i="28"/>
  <c r="BL19" i="28" s="1"/>
  <c r="BH135" i="28"/>
  <c r="BI64" i="28"/>
  <c r="BI53" i="28"/>
  <c r="BH81" i="28"/>
  <c r="BF136" i="28"/>
  <c r="BF218" i="28"/>
  <c r="BI78" i="28"/>
  <c r="BI132" i="28" s="1"/>
  <c r="BI134" i="28" s="1"/>
  <c r="BI41" i="28"/>
  <c r="BI44" i="28"/>
  <c r="BI79" i="28" s="1"/>
  <c r="BI55" i="28"/>
  <c r="P185" i="12"/>
  <c r="O155" i="12"/>
  <c r="O157" i="12" s="1"/>
  <c r="O167" i="12" s="1"/>
  <c r="BI48" i="28"/>
  <c r="BI59" i="28"/>
  <c r="AF226" i="28"/>
  <c r="AF221" i="28"/>
  <c r="BI63" i="28"/>
  <c r="BI52" i="28"/>
  <c r="BI50" i="28"/>
  <c r="BI61" i="28"/>
  <c r="BJ68" i="28"/>
  <c r="BJ35" i="28"/>
  <c r="BJ69" i="28"/>
  <c r="BJ40" i="28"/>
  <c r="BJ36" i="28"/>
  <c r="BJ133" i="28"/>
  <c r="BJ66" i="28"/>
  <c r="BJ70" i="28"/>
  <c r="BJ29" i="28"/>
  <c r="BJ37" i="28"/>
  <c r="BJ67" i="28"/>
  <c r="BJ75" i="28"/>
  <c r="BJ34" i="28"/>
  <c r="BJ74" i="28"/>
  <c r="BJ30" i="28"/>
  <c r="BJ31" i="28"/>
  <c r="BJ73" i="28"/>
  <c r="BJ32" i="28"/>
  <c r="BJ27" i="28"/>
  <c r="BJ33" i="28"/>
  <c r="BJ38" i="28"/>
  <c r="BJ71" i="28"/>
  <c r="BJ72" i="28"/>
  <c r="BJ23" i="28"/>
  <c r="BI49" i="28"/>
  <c r="BI60" i="28"/>
  <c r="BI62" i="28"/>
  <c r="BI51" i="28"/>
  <c r="R226" i="28"/>
  <c r="Q243" i="28"/>
  <c r="BI45" i="28"/>
  <c r="BI56" i="28"/>
  <c r="BI80" i="28"/>
  <c r="BI81" i="28" s="1"/>
  <c r="BI77" i="28"/>
  <c r="BI84" i="28" s="1"/>
  <c r="BI130" i="28" s="1"/>
  <c r="BI47" i="28"/>
  <c r="BI58" i="28"/>
  <c r="BE218" i="28"/>
  <c r="BE136" i="28"/>
  <c r="BI57" i="28"/>
  <c r="BI46" i="28"/>
  <c r="BG134" i="28"/>
  <c r="BG135" i="28" s="1"/>
  <c r="Q242" i="28"/>
  <c r="Q245" i="28" s="1"/>
  <c r="Q258" i="28" s="1"/>
  <c r="Q259" i="28" s="1"/>
  <c r="R221" i="28"/>
  <c r="Q236" i="28"/>
  <c r="BE21" i="12" l="1"/>
  <c r="BE34" i="12" s="1"/>
  <c r="BE38" i="12" s="1"/>
  <c r="BE18" i="12"/>
  <c r="BE24" i="12"/>
  <c r="BE40" i="12" s="1"/>
  <c r="BD47" i="12"/>
  <c r="AX47" i="12"/>
  <c r="E6" i="21" s="1"/>
  <c r="AW77" i="12"/>
  <c r="BF14" i="12"/>
  <c r="BG12" i="12" s="1"/>
  <c r="BE79" i="12"/>
  <c r="BE81" i="12" s="1"/>
  <c r="BB82" i="12"/>
  <c r="BB154" i="12"/>
  <c r="BC82" i="12"/>
  <c r="BC154" i="12"/>
  <c r="AU164" i="12"/>
  <c r="AT165" i="12"/>
  <c r="AT166" i="12" s="1"/>
  <c r="BM13" i="28"/>
  <c r="BN13" i="28" s="1"/>
  <c r="BM19" i="28"/>
  <c r="BL21" i="28"/>
  <c r="BJ45" i="28"/>
  <c r="BJ56" i="28"/>
  <c r="BU11" i="28"/>
  <c r="BU20" i="28"/>
  <c r="BT24" i="28"/>
  <c r="R236" i="28"/>
  <c r="Q237" i="28"/>
  <c r="BJ46" i="28"/>
  <c r="BJ57" i="28"/>
  <c r="AF243" i="28"/>
  <c r="BJ80" i="28"/>
  <c r="BJ81" i="28" s="1"/>
  <c r="R259" i="28"/>
  <c r="Q225" i="28"/>
  <c r="BJ53" i="28"/>
  <c r="BJ64" i="28"/>
  <c r="BH136" i="28"/>
  <c r="BH218" i="28"/>
  <c r="BF219" i="28"/>
  <c r="BI135" i="28"/>
  <c r="BJ62" i="28"/>
  <c r="BJ51" i="28"/>
  <c r="BG136" i="28"/>
  <c r="BG218" i="28"/>
  <c r="BE219" i="28"/>
  <c r="BJ58" i="28"/>
  <c r="BJ47" i="28"/>
  <c r="BJ52" i="28"/>
  <c r="BJ63" i="28"/>
  <c r="BJ61" i="28"/>
  <c r="BJ50" i="28"/>
  <c r="P149" i="12"/>
  <c r="BJ49" i="28"/>
  <c r="BJ60" i="28"/>
  <c r="BJ48" i="28"/>
  <c r="BJ59" i="28"/>
  <c r="BJ78" i="28"/>
  <c r="BJ132" i="28" s="1"/>
  <c r="BJ44" i="28"/>
  <c r="BJ41" i="28"/>
  <c r="BJ77" i="28" s="1"/>
  <c r="BJ84" i="28" s="1"/>
  <c r="BJ130" i="28" s="1"/>
  <c r="BJ55" i="28"/>
  <c r="AF242" i="28"/>
  <c r="AF245" i="28" s="1"/>
  <c r="AF258" i="28" s="1"/>
  <c r="AF259" i="28" s="1"/>
  <c r="AF225" i="28" s="1"/>
  <c r="AF236" i="28"/>
  <c r="BK73" i="28"/>
  <c r="BK32" i="28"/>
  <c r="BK74" i="28"/>
  <c r="BK33" i="28"/>
  <c r="BK67" i="28"/>
  <c r="BK75" i="28"/>
  <c r="BK34" i="28"/>
  <c r="BK72" i="28"/>
  <c r="BK31" i="28"/>
  <c r="BK30" i="28"/>
  <c r="BK70" i="28"/>
  <c r="BK68" i="28"/>
  <c r="BK35" i="28"/>
  <c r="BK37" i="28"/>
  <c r="BK69" i="28"/>
  <c r="BK36" i="28"/>
  <c r="BK133" i="28"/>
  <c r="BK29" i="28"/>
  <c r="BK38" i="28"/>
  <c r="BK27" i="28"/>
  <c r="BK66" i="28"/>
  <c r="BK23" i="28"/>
  <c r="BK40" i="28"/>
  <c r="BK71" i="28"/>
  <c r="BF21" i="12" l="1"/>
  <c r="BF34" i="12" s="1"/>
  <c r="BF38" i="12" s="1"/>
  <c r="BF18" i="12"/>
  <c r="BF24" i="12"/>
  <c r="BF40" i="12" s="1"/>
  <c r="BE47" i="12"/>
  <c r="AW82" i="12"/>
  <c r="AX77" i="12"/>
  <c r="AW154" i="12"/>
  <c r="BE77" i="12"/>
  <c r="BE82" i="12" s="1"/>
  <c r="BD77" i="12"/>
  <c r="BB171" i="12"/>
  <c r="BC171" i="12"/>
  <c r="BB83" i="12"/>
  <c r="BB146" i="12"/>
  <c r="BC146" i="12"/>
  <c r="BC83" i="12"/>
  <c r="BE154" i="12"/>
  <c r="BF79" i="12"/>
  <c r="BF81" i="12" s="1"/>
  <c r="BG14" i="12"/>
  <c r="BH12" i="12" s="1"/>
  <c r="AV164" i="12"/>
  <c r="AU165" i="12"/>
  <c r="AU166" i="12" s="1"/>
  <c r="BK57" i="28"/>
  <c r="BK46" i="28"/>
  <c r="BK77" i="28" s="1"/>
  <c r="BK84" i="28" s="1"/>
  <c r="BK130" i="28" s="1"/>
  <c r="P171" i="12"/>
  <c r="BK41" i="28"/>
  <c r="BK79" i="28" s="1"/>
  <c r="BK44" i="28"/>
  <c r="BK78" i="28"/>
  <c r="BK132" i="28" s="1"/>
  <c r="BK134" i="28" s="1"/>
  <c r="BK55" i="28"/>
  <c r="BK45" i="28"/>
  <c r="BK56" i="28"/>
  <c r="BK47" i="28"/>
  <c r="BK58" i="28"/>
  <c r="BJ134" i="28"/>
  <c r="BJ135" i="28" s="1"/>
  <c r="P170" i="12"/>
  <c r="P164" i="12"/>
  <c r="BM21" i="28"/>
  <c r="BN19" i="28"/>
  <c r="BR13" i="28"/>
  <c r="AF237" i="28"/>
  <c r="AF238" i="28" s="1"/>
  <c r="AF239" i="28" s="1"/>
  <c r="R237" i="28"/>
  <c r="Q238" i="28"/>
  <c r="BK52" i="28"/>
  <c r="BK63" i="28"/>
  <c r="BK80" i="28"/>
  <c r="BK81" i="28" s="1"/>
  <c r="BL70" i="28"/>
  <c r="BL29" i="28"/>
  <c r="BL37" i="28"/>
  <c r="BL71" i="28"/>
  <c r="BL30" i="28"/>
  <c r="BL38" i="28"/>
  <c r="BL72" i="28"/>
  <c r="BL31" i="28"/>
  <c r="BL69" i="28"/>
  <c r="BL40" i="28"/>
  <c r="BL36" i="28"/>
  <c r="BL133" i="28"/>
  <c r="BL66" i="28"/>
  <c r="BL68" i="28"/>
  <c r="BL35" i="28"/>
  <c r="BL27" i="28"/>
  <c r="BL73" i="28"/>
  <c r="BL75" i="28"/>
  <c r="BL74" i="28"/>
  <c r="BL67" i="28"/>
  <c r="BL34" i="28"/>
  <c r="BL23" i="28"/>
  <c r="BL32" i="28"/>
  <c r="BL33" i="28"/>
  <c r="BK51" i="28"/>
  <c r="BK62" i="28"/>
  <c r="BH219" i="28"/>
  <c r="BK49" i="28"/>
  <c r="BK60" i="28"/>
  <c r="BI218" i="28"/>
  <c r="BI136" i="28"/>
  <c r="BV11" i="28"/>
  <c r="BV20" i="28" s="1"/>
  <c r="BU24" i="28"/>
  <c r="BG219" i="28"/>
  <c r="Q227" i="28"/>
  <c r="R225" i="28"/>
  <c r="AG257" i="28"/>
  <c r="AG220" i="28"/>
  <c r="AF227" i="28"/>
  <c r="AF229" i="28" s="1"/>
  <c r="BK50" i="28"/>
  <c r="BK61" i="28"/>
  <c r="BK48" i="28"/>
  <c r="BK59" i="28"/>
  <c r="BK53" i="28"/>
  <c r="BK64" i="28"/>
  <c r="BJ79" i="28"/>
  <c r="BG18" i="12" l="1"/>
  <c r="BG24" i="12"/>
  <c r="BG40" i="12" s="1"/>
  <c r="BG21" i="12"/>
  <c r="BG34" i="12" s="1"/>
  <c r="BG38" i="12" s="1"/>
  <c r="BG47" i="12" s="1"/>
  <c r="BF47" i="12"/>
  <c r="BF77" i="12"/>
  <c r="BF154" i="12" s="1"/>
  <c r="AX154" i="12"/>
  <c r="AW171" i="12"/>
  <c r="AW146" i="12"/>
  <c r="AW83" i="12"/>
  <c r="AX82" i="12"/>
  <c r="BD82" i="12"/>
  <c r="BD154" i="12"/>
  <c r="BD171" i="12" s="1"/>
  <c r="BC147" i="12"/>
  <c r="BC149" i="12"/>
  <c r="BC170" i="12" s="1"/>
  <c r="BC173" i="12" s="1"/>
  <c r="BC186" i="12" s="1"/>
  <c r="BE83" i="12"/>
  <c r="BE146" i="12"/>
  <c r="BG79" i="12"/>
  <c r="BG81" i="12" s="1"/>
  <c r="BH14" i="12"/>
  <c r="BI12" i="12" s="1"/>
  <c r="BB147" i="12"/>
  <c r="BB149" i="12"/>
  <c r="AV165" i="12"/>
  <c r="AV166" i="12" s="1"/>
  <c r="BJ218" i="28"/>
  <c r="BJ136" i="28"/>
  <c r="BW11" i="28"/>
  <c r="BW20" i="28"/>
  <c r="BV24" i="28"/>
  <c r="BK135" i="28"/>
  <c r="BL53" i="28"/>
  <c r="BL64" i="28"/>
  <c r="BM67" i="28"/>
  <c r="BN67" i="28" s="1"/>
  <c r="BM75" i="28"/>
  <c r="BN75" i="28" s="1"/>
  <c r="BM34" i="28"/>
  <c r="BM68" i="28"/>
  <c r="BN68" i="28" s="1"/>
  <c r="BM35" i="28"/>
  <c r="BM69" i="28"/>
  <c r="BN69" i="28" s="1"/>
  <c r="BM40" i="28"/>
  <c r="BM36" i="28"/>
  <c r="BM133" i="28"/>
  <c r="BN133" i="28" s="1"/>
  <c r="BM66" i="28"/>
  <c r="BM74" i="28"/>
  <c r="BN74" i="28" s="1"/>
  <c r="BM33" i="28"/>
  <c r="BM73" i="28"/>
  <c r="BN73" i="28" s="1"/>
  <c r="BM29" i="28"/>
  <c r="BM27" i="28"/>
  <c r="BM31" i="28"/>
  <c r="BM30" i="28"/>
  <c r="BM72" i="28"/>
  <c r="BN72" i="28" s="1"/>
  <c r="BM23" i="28"/>
  <c r="BM71" i="28"/>
  <c r="BN71" i="28" s="1"/>
  <c r="BM70" i="28"/>
  <c r="BN70" i="28" s="1"/>
  <c r="BM37" i="28"/>
  <c r="BM38" i="28"/>
  <c r="BM32" i="28"/>
  <c r="BL80" i="28"/>
  <c r="BL81" i="28" s="1"/>
  <c r="R238" i="28"/>
  <c r="BL78" i="28"/>
  <c r="BL132" i="28" s="1"/>
  <c r="BL134" i="28" s="1"/>
  <c r="BL44" i="28"/>
  <c r="BL55" i="28"/>
  <c r="BL41" i="28"/>
  <c r="BL77" i="28" s="1"/>
  <c r="BL84" i="28" s="1"/>
  <c r="BL130" i="28" s="1"/>
  <c r="AG226" i="28"/>
  <c r="AG221" i="28"/>
  <c r="AH220" i="28"/>
  <c r="BI219" i="28"/>
  <c r="P165" i="12"/>
  <c r="P166" i="12" s="1"/>
  <c r="R227" i="28"/>
  <c r="Q229" i="28"/>
  <c r="R229" i="28" s="1"/>
  <c r="BL49" i="28"/>
  <c r="BL60" i="28"/>
  <c r="BL52" i="28"/>
  <c r="BL63" i="28"/>
  <c r="BL48" i="28"/>
  <c r="BL59" i="28"/>
  <c r="BL46" i="28"/>
  <c r="BL57" i="28"/>
  <c r="P173" i="12"/>
  <c r="P186" i="12" s="1"/>
  <c r="P187" i="12" s="1"/>
  <c r="P153" i="12" s="1"/>
  <c r="BL56" i="28"/>
  <c r="BL45" i="28"/>
  <c r="BL62" i="28"/>
  <c r="BL51" i="28"/>
  <c r="BL47" i="28"/>
  <c r="BL58" i="28"/>
  <c r="BL61" i="28"/>
  <c r="BL50" i="28"/>
  <c r="BR19" i="28"/>
  <c r="BN25" i="28"/>
  <c r="BN27" i="28"/>
  <c r="BN24" i="28"/>
  <c r="BN21" i="28"/>
  <c r="BN26" i="28"/>
  <c r="BH18" i="12" l="1"/>
  <c r="BH24" i="12"/>
  <c r="BH40" i="12" s="1"/>
  <c r="BH21" i="12"/>
  <c r="BH34" i="12" s="1"/>
  <c r="BH38" i="12" s="1"/>
  <c r="BH47" i="12" s="1"/>
  <c r="BF82" i="12"/>
  <c r="BF146" i="12" s="1"/>
  <c r="AX83" i="12"/>
  <c r="E7" i="21"/>
  <c r="AW149" i="12"/>
  <c r="AW147" i="12"/>
  <c r="AX146" i="12"/>
  <c r="BG77" i="12"/>
  <c r="BG82" i="12" s="1"/>
  <c r="BE171" i="12"/>
  <c r="BD146" i="12"/>
  <c r="BD83" i="12"/>
  <c r="BE149" i="12"/>
  <c r="BE170" i="12" s="1"/>
  <c r="BE147" i="12"/>
  <c r="BH79" i="12"/>
  <c r="BI14" i="12"/>
  <c r="BJ12" i="12" s="1"/>
  <c r="BB170" i="12"/>
  <c r="BB173" i="12" s="1"/>
  <c r="BB186" i="12" s="1"/>
  <c r="BB164" i="12"/>
  <c r="BF171" i="12"/>
  <c r="BL135" i="28"/>
  <c r="AG242" i="28"/>
  <c r="AG245" i="28" s="1"/>
  <c r="AG258" i="28" s="1"/>
  <c r="AG259" i="28" s="1"/>
  <c r="AH221" i="28"/>
  <c r="AG236" i="28"/>
  <c r="BL79" i="28"/>
  <c r="AH226" i="28"/>
  <c r="AG243" i="28"/>
  <c r="BM52" i="28"/>
  <c r="BN52" i="28" s="1"/>
  <c r="BM63" i="28"/>
  <c r="BN63" i="28" s="1"/>
  <c r="BN37" i="28"/>
  <c r="BM44" i="28"/>
  <c r="BN44" i="28" s="1"/>
  <c r="BM55" i="28"/>
  <c r="BN55" i="28" s="1"/>
  <c r="BM41" i="28"/>
  <c r="BN41" i="28" s="1"/>
  <c r="BM78" i="28"/>
  <c r="BN29" i="28"/>
  <c r="BM53" i="28"/>
  <c r="BN53" i="28" s="1"/>
  <c r="BM64" i="28"/>
  <c r="BN64" i="28" s="1"/>
  <c r="BN38" i="28"/>
  <c r="BM60" i="28"/>
  <c r="BN60" i="28" s="1"/>
  <c r="BM49" i="28"/>
  <c r="BN49" i="28" s="1"/>
  <c r="BN34" i="28"/>
  <c r="BM80" i="28"/>
  <c r="BN66" i="28"/>
  <c r="BK218" i="28"/>
  <c r="BK136" i="28"/>
  <c r="BR21" i="28"/>
  <c r="BS13" i="28"/>
  <c r="BS19" i="28" s="1"/>
  <c r="BX11" i="28"/>
  <c r="BW24" i="28"/>
  <c r="BX20" i="28"/>
  <c r="Q239" i="28"/>
  <c r="R239" i="28" s="1"/>
  <c r="BM45" i="28"/>
  <c r="BN45" i="28" s="1"/>
  <c r="BM56" i="28"/>
  <c r="BN56" i="28" s="1"/>
  <c r="BN30" i="28"/>
  <c r="BN40" i="28"/>
  <c r="BM61" i="28"/>
  <c r="BN61" i="28" s="1"/>
  <c r="BM50" i="28"/>
  <c r="BN50" i="28" s="1"/>
  <c r="BN35" i="28"/>
  <c r="BM48" i="28"/>
  <c r="BN48" i="28" s="1"/>
  <c r="BM59" i="28"/>
  <c r="BN59" i="28" s="1"/>
  <c r="BN33" i="28"/>
  <c r="BN23" i="28"/>
  <c r="BO21" i="28"/>
  <c r="Q185" i="12"/>
  <c r="P155" i="12"/>
  <c r="P157" i="12" s="1"/>
  <c r="P167" i="12" s="1"/>
  <c r="BM47" i="28"/>
  <c r="BN47" i="28" s="1"/>
  <c r="BM58" i="28"/>
  <c r="BN58" i="28" s="1"/>
  <c r="BN32" i="28"/>
  <c r="BM46" i="28"/>
  <c r="BN46" i="28" s="1"/>
  <c r="BM57" i="28"/>
  <c r="BN57" i="28" s="1"/>
  <c r="BN31" i="28"/>
  <c r="BM51" i="28"/>
  <c r="BN51" i="28" s="1"/>
  <c r="BM62" i="28"/>
  <c r="BN62" i="28" s="1"/>
  <c r="BN36" i="28"/>
  <c r="BJ219" i="28"/>
  <c r="BF83" i="12" l="1"/>
  <c r="BI18" i="12"/>
  <c r="BI24" i="12"/>
  <c r="BI40" i="12" s="1"/>
  <c r="BI21" i="12"/>
  <c r="BI34" i="12" s="1"/>
  <c r="BI38" i="12" s="1"/>
  <c r="BI47" i="12" s="1"/>
  <c r="AW170" i="12"/>
  <c r="AW173" i="12" s="1"/>
  <c r="AW186" i="12" s="1"/>
  <c r="AX149" i="12"/>
  <c r="E10" i="21" s="1"/>
  <c r="AW164" i="12"/>
  <c r="AX147" i="12"/>
  <c r="E9" i="21"/>
  <c r="BE173" i="12"/>
  <c r="BE186" i="12" s="1"/>
  <c r="BG154" i="12"/>
  <c r="BG171" i="12" s="1"/>
  <c r="BD149" i="12"/>
  <c r="BD147" i="12"/>
  <c r="BH81" i="12"/>
  <c r="BJ14" i="12"/>
  <c r="BK12" i="12" s="1"/>
  <c r="BI79" i="12"/>
  <c r="BI81" i="12" s="1"/>
  <c r="BF149" i="12"/>
  <c r="BF170" i="12" s="1"/>
  <c r="BF173" i="12" s="1"/>
  <c r="BF186" i="12" s="1"/>
  <c r="BF147" i="12"/>
  <c r="BG146" i="12"/>
  <c r="BG83" i="12"/>
  <c r="BC164" i="12"/>
  <c r="BB165" i="12"/>
  <c r="BB166" i="12" s="1"/>
  <c r="BS21" i="28"/>
  <c r="BT13" i="28"/>
  <c r="BT19" i="28" s="1"/>
  <c r="AH236" i="28"/>
  <c r="AG237" i="28"/>
  <c r="AH259" i="28"/>
  <c r="AJ257" i="28" s="1"/>
  <c r="AG225" i="28"/>
  <c r="BK219" i="28"/>
  <c r="BM77" i="28"/>
  <c r="BY11" i="28"/>
  <c r="BY20" i="28" s="1"/>
  <c r="BX24" i="28"/>
  <c r="BM79" i="28"/>
  <c r="BN79" i="28" s="1"/>
  <c r="Q149" i="12"/>
  <c r="R148" i="12"/>
  <c r="BR69" i="28"/>
  <c r="BR35" i="28"/>
  <c r="BR70" i="28"/>
  <c r="BR40" i="28"/>
  <c r="BR36" i="28"/>
  <c r="BR71" i="28"/>
  <c r="BR29" i="28"/>
  <c r="BR37" i="28"/>
  <c r="BR68" i="28"/>
  <c r="BR34" i="28"/>
  <c r="BR75" i="28"/>
  <c r="BR30" i="28"/>
  <c r="BR133" i="28"/>
  <c r="BR66" i="28"/>
  <c r="BR32" i="28"/>
  <c r="BR31" i="28"/>
  <c r="BR74" i="28"/>
  <c r="BR27" i="28"/>
  <c r="BR73" i="28"/>
  <c r="BR23" i="28"/>
  <c r="BR33" i="28"/>
  <c r="BR38" i="28"/>
  <c r="BR67" i="28"/>
  <c r="BR72" i="28"/>
  <c r="BM81" i="28"/>
  <c r="BN81" i="28" s="1"/>
  <c r="BN80" i="28"/>
  <c r="BM132" i="28"/>
  <c r="BN78" i="28"/>
  <c r="BL218" i="28"/>
  <c r="BL136" i="28"/>
  <c r="BJ18" i="12" l="1"/>
  <c r="BJ24" i="12"/>
  <c r="BJ40" i="12" s="1"/>
  <c r="BJ21" i="12"/>
  <c r="BJ34" i="12" s="1"/>
  <c r="BJ38" i="12" s="1"/>
  <c r="BJ47" i="12" s="1"/>
  <c r="AW165" i="12"/>
  <c r="AX164" i="12"/>
  <c r="BI77" i="12"/>
  <c r="BI154" i="12" s="1"/>
  <c r="BD170" i="12"/>
  <c r="BD173" i="12" s="1"/>
  <c r="BD186" i="12" s="1"/>
  <c r="BH77" i="12"/>
  <c r="BG147" i="12"/>
  <c r="BG149" i="12"/>
  <c r="BG170" i="12" s="1"/>
  <c r="BG173" i="12" s="1"/>
  <c r="BG186" i="12" s="1"/>
  <c r="BD164" i="12"/>
  <c r="BC165" i="12"/>
  <c r="BC166" i="12" s="1"/>
  <c r="BJ79" i="12"/>
  <c r="BJ81" i="12" s="1"/>
  <c r="BK14" i="12"/>
  <c r="BL12" i="12" s="1"/>
  <c r="BZ11" i="28"/>
  <c r="BY24" i="28"/>
  <c r="BZ20" i="28"/>
  <c r="BU13" i="28"/>
  <c r="BT21" i="28"/>
  <c r="BR46" i="28"/>
  <c r="BR57" i="28"/>
  <c r="AG227" i="28"/>
  <c r="AH225" i="28"/>
  <c r="AL257" i="28"/>
  <c r="AL220" i="28"/>
  <c r="BM84" i="28"/>
  <c r="BM130" i="28" s="1"/>
  <c r="BN77" i="28"/>
  <c r="BN84" i="28" s="1"/>
  <c r="AH237" i="28"/>
  <c r="AG238" i="28"/>
  <c r="BL219" i="28"/>
  <c r="BR48" i="28"/>
  <c r="BR59" i="28"/>
  <c r="BR62" i="28"/>
  <c r="BR51" i="28"/>
  <c r="BR52" i="28"/>
  <c r="BR63" i="28"/>
  <c r="BR78" i="28"/>
  <c r="BR55" i="28"/>
  <c r="BR44" i="28"/>
  <c r="BR41" i="28"/>
  <c r="BR64" i="28"/>
  <c r="BR53" i="28"/>
  <c r="R154" i="12"/>
  <c r="Q171" i="12"/>
  <c r="BM134" i="28"/>
  <c r="BN134" i="28" s="1"/>
  <c r="BN132" i="28"/>
  <c r="BR49" i="28"/>
  <c r="BR60" i="28"/>
  <c r="BS67" i="28"/>
  <c r="BS75" i="28"/>
  <c r="BS34" i="28"/>
  <c r="BS68" i="28"/>
  <c r="BS35" i="28"/>
  <c r="BS69" i="28"/>
  <c r="BS40" i="28"/>
  <c r="BS36" i="28"/>
  <c r="BS133" i="28"/>
  <c r="BS66" i="28"/>
  <c r="BS74" i="28"/>
  <c r="BS33" i="28"/>
  <c r="BS32" i="28"/>
  <c r="BS70" i="28"/>
  <c r="BS37" i="28"/>
  <c r="BS71" i="28"/>
  <c r="BS38" i="28"/>
  <c r="BS72" i="28"/>
  <c r="BS31" i="28"/>
  <c r="BS73" i="28"/>
  <c r="BS29" i="28"/>
  <c r="BS30" i="28"/>
  <c r="BS27" i="28"/>
  <c r="BS23" i="28"/>
  <c r="BR47" i="28"/>
  <c r="BR58" i="28"/>
  <c r="BR80" i="28"/>
  <c r="Q170" i="12"/>
  <c r="R149" i="12"/>
  <c r="C10" i="21" s="1"/>
  <c r="Q164" i="12"/>
  <c r="BR45" i="28"/>
  <c r="BR56" i="28"/>
  <c r="BR61" i="28"/>
  <c r="BR50" i="28"/>
  <c r="BK21" i="12" l="1"/>
  <c r="BK34" i="12" s="1"/>
  <c r="BK38" i="12" s="1"/>
  <c r="BK18" i="12"/>
  <c r="BK24" i="12"/>
  <c r="BK40" i="12" s="1"/>
  <c r="AW166" i="12"/>
  <c r="AX166" i="12" s="1"/>
  <c r="AX165" i="12"/>
  <c r="BI82" i="12"/>
  <c r="BI146" i="12" s="1"/>
  <c r="BH154" i="12"/>
  <c r="BH171" i="12" s="1"/>
  <c r="BH82" i="12"/>
  <c r="BD165" i="12"/>
  <c r="BD166" i="12" s="1"/>
  <c r="BE164" i="12"/>
  <c r="BK79" i="12"/>
  <c r="BK81" i="12" s="1"/>
  <c r="BL14" i="12"/>
  <c r="BM12" i="12" s="1"/>
  <c r="Q173" i="12"/>
  <c r="Q186" i="12" s="1"/>
  <c r="Q187" i="12" s="1"/>
  <c r="R187" i="12" s="1"/>
  <c r="T185" i="12" s="1"/>
  <c r="V185" i="12" s="1"/>
  <c r="V187" i="12" s="1"/>
  <c r="V153" i="12" s="1"/>
  <c r="BT72" i="28"/>
  <c r="BT31" i="28"/>
  <c r="BT73" i="28"/>
  <c r="BT32" i="28"/>
  <c r="BT74" i="28"/>
  <c r="BT33" i="28"/>
  <c r="BT71" i="28"/>
  <c r="BT30" i="28"/>
  <c r="BT38" i="28"/>
  <c r="BT70" i="28"/>
  <c r="BT37" i="28"/>
  <c r="BT75" i="28"/>
  <c r="BT40" i="28"/>
  <c r="BT66" i="28"/>
  <c r="BT69" i="28"/>
  <c r="BT36" i="28"/>
  <c r="BT133" i="28"/>
  <c r="BT35" i="28"/>
  <c r="BT68" i="28"/>
  <c r="BT67" i="28"/>
  <c r="BT29" i="28"/>
  <c r="BT27" i="28"/>
  <c r="BT23" i="28"/>
  <c r="BT34" i="28"/>
  <c r="BS80" i="28"/>
  <c r="BS81" i="28" s="1"/>
  <c r="BS62" i="28"/>
  <c r="BS51" i="28"/>
  <c r="AH238" i="28"/>
  <c r="AG239" i="28"/>
  <c r="AH239" i="28" s="1"/>
  <c r="BR81" i="28"/>
  <c r="AG229" i="28"/>
  <c r="AH229" i="28" s="1"/>
  <c r="AH227" i="28"/>
  <c r="BS44" i="28"/>
  <c r="BS41" i="28"/>
  <c r="BS78" i="28"/>
  <c r="BS132" i="28" s="1"/>
  <c r="BS134" i="28" s="1"/>
  <c r="BS55" i="28"/>
  <c r="BS50" i="28"/>
  <c r="BS61" i="28"/>
  <c r="BM135" i="28"/>
  <c r="BN130" i="28"/>
  <c r="CA11" i="28"/>
  <c r="CA20" i="28" s="1"/>
  <c r="BZ24" i="28"/>
  <c r="BS53" i="28"/>
  <c r="BS64" i="28"/>
  <c r="BR132" i="28"/>
  <c r="BR79" i="28"/>
  <c r="BS52" i="28"/>
  <c r="BS63" i="28"/>
  <c r="BS45" i="28"/>
  <c r="BS56" i="28"/>
  <c r="BR77" i="28"/>
  <c r="BS58" i="28"/>
  <c r="BS47" i="28"/>
  <c r="BS59" i="28"/>
  <c r="BS48" i="28"/>
  <c r="R164" i="12"/>
  <c r="Q165" i="12"/>
  <c r="BS46" i="28"/>
  <c r="BS57" i="28"/>
  <c r="BS60" i="28"/>
  <c r="BS49" i="28"/>
  <c r="AL226" i="28"/>
  <c r="AL221" i="28"/>
  <c r="BU19" i="28"/>
  <c r="BL21" i="12" l="1"/>
  <c r="BL34" i="12" s="1"/>
  <c r="BL38" i="12" s="1"/>
  <c r="BL18" i="12"/>
  <c r="BL24" i="12"/>
  <c r="BL40" i="12" s="1"/>
  <c r="BK47" i="12"/>
  <c r="BK77" i="12" s="1"/>
  <c r="BI83" i="12"/>
  <c r="BH83" i="12"/>
  <c r="BH146" i="12"/>
  <c r="BI171" i="12"/>
  <c r="BJ77" i="12"/>
  <c r="BN12" i="12"/>
  <c r="BL79" i="12"/>
  <c r="BL81" i="12" s="1"/>
  <c r="BF164" i="12"/>
  <c r="BE165" i="12"/>
  <c r="BE166" i="12" s="1"/>
  <c r="BI147" i="12"/>
  <c r="BI149" i="12"/>
  <c r="BI170" i="12" s="1"/>
  <c r="V155" i="12"/>
  <c r="V157" i="12" s="1"/>
  <c r="V167" i="12" s="1"/>
  <c r="W185" i="12"/>
  <c r="W187" i="12" s="1"/>
  <c r="W153" i="12" s="1"/>
  <c r="Q153" i="12"/>
  <c r="R153" i="12" s="1"/>
  <c r="C13" i="21" s="1"/>
  <c r="CB20" i="28"/>
  <c r="CB11" i="28"/>
  <c r="CA24" i="28"/>
  <c r="BR134" i="28"/>
  <c r="BT41" i="28"/>
  <c r="BT77" i="28" s="1"/>
  <c r="BT84" i="28" s="1"/>
  <c r="BT130" i="28" s="1"/>
  <c r="BT78" i="28"/>
  <c r="BT132" i="28" s="1"/>
  <c r="BT134" i="28" s="1"/>
  <c r="BT44" i="28"/>
  <c r="BT55" i="28"/>
  <c r="BT64" i="28"/>
  <c r="BT53" i="28"/>
  <c r="BU21" i="28"/>
  <c r="BV13" i="28"/>
  <c r="BV19" i="28" s="1"/>
  <c r="BS79" i="28"/>
  <c r="BT58" i="28"/>
  <c r="BT47" i="28"/>
  <c r="AL243" i="28"/>
  <c r="BS77" i="28"/>
  <c r="BS84" i="28" s="1"/>
  <c r="BS130" i="28" s="1"/>
  <c r="BT46" i="28"/>
  <c r="BT57" i="28"/>
  <c r="C18" i="21"/>
  <c r="BT49" i="28"/>
  <c r="BT60" i="28"/>
  <c r="BT51" i="28"/>
  <c r="BT62" i="28"/>
  <c r="BT45" i="28"/>
  <c r="BT56" i="28"/>
  <c r="AL242" i="28"/>
  <c r="AL236" i="28"/>
  <c r="BT63" i="28"/>
  <c r="BT52" i="28"/>
  <c r="BM218" i="28"/>
  <c r="BM136" i="28"/>
  <c r="BN135" i="28"/>
  <c r="BN136" i="28" s="1"/>
  <c r="R165" i="12"/>
  <c r="C16" i="21" s="1"/>
  <c r="Q166" i="12"/>
  <c r="BT50" i="28"/>
  <c r="BT61" i="28"/>
  <c r="BR84" i="28"/>
  <c r="BR130" i="28" s="1"/>
  <c r="BT80" i="28"/>
  <c r="BT48" i="28"/>
  <c r="BT59" i="28"/>
  <c r="BK154" i="12" l="1"/>
  <c r="BK82" i="12"/>
  <c r="BL47" i="12"/>
  <c r="BL77" i="12"/>
  <c r="BL154" i="12" s="1"/>
  <c r="BL171" i="12" s="1"/>
  <c r="BI173" i="12"/>
  <c r="BI186" i="12" s="1"/>
  <c r="BH149" i="12"/>
  <c r="BH147" i="12"/>
  <c r="BJ154" i="12"/>
  <c r="BJ171" i="12" s="1"/>
  <c r="BJ82" i="12"/>
  <c r="BM14" i="12"/>
  <c r="BK146" i="12"/>
  <c r="BK83" i="12"/>
  <c r="BG164" i="12"/>
  <c r="BF165" i="12"/>
  <c r="BF166" i="12" s="1"/>
  <c r="X185" i="12"/>
  <c r="X187" i="12" s="1"/>
  <c r="X153" i="12" s="1"/>
  <c r="W155" i="12"/>
  <c r="W157" i="12" s="1"/>
  <c r="W167" i="12" s="1"/>
  <c r="Q155" i="12"/>
  <c r="Q157" i="12" s="1"/>
  <c r="R157" i="12" s="1"/>
  <c r="C14" i="21" s="1"/>
  <c r="BV21" i="28"/>
  <c r="BW13" i="28"/>
  <c r="BW19" i="28" s="1"/>
  <c r="BT135" i="28"/>
  <c r="BT81" i="28"/>
  <c r="CC11" i="28"/>
  <c r="CD11" i="28" s="1"/>
  <c r="CB24" i="28"/>
  <c r="BM219" i="28"/>
  <c r="BN218" i="28"/>
  <c r="BN219" i="28" s="1"/>
  <c r="BU69" i="28"/>
  <c r="BU40" i="28"/>
  <c r="BU36" i="28"/>
  <c r="BU133" i="28"/>
  <c r="BU66" i="28"/>
  <c r="BU70" i="28"/>
  <c r="BU29" i="28"/>
  <c r="BU37" i="28"/>
  <c r="BU71" i="28"/>
  <c r="BU30" i="28"/>
  <c r="BU38" i="28"/>
  <c r="BU68" i="28"/>
  <c r="BU35" i="28"/>
  <c r="BU75" i="28"/>
  <c r="BU23" i="28"/>
  <c r="BU31" i="28"/>
  <c r="BU32" i="28"/>
  <c r="BU74" i="28"/>
  <c r="BU33" i="28"/>
  <c r="BU72" i="28"/>
  <c r="BU73" i="28"/>
  <c r="BU34" i="28"/>
  <c r="BU27" i="28"/>
  <c r="BU67" i="28"/>
  <c r="BR135" i="28"/>
  <c r="R166" i="12"/>
  <c r="C17" i="21" s="1"/>
  <c r="BS135" i="28"/>
  <c r="AL237" i="28"/>
  <c r="AL238" i="28" s="1"/>
  <c r="AL245" i="28"/>
  <c r="AL258" i="28" s="1"/>
  <c r="AL259" i="28" s="1"/>
  <c r="AL225" i="28" s="1"/>
  <c r="BT79" i="28"/>
  <c r="BL82" i="12" l="1"/>
  <c r="BM79" i="12"/>
  <c r="BM21" i="12"/>
  <c r="BM34" i="12" s="1"/>
  <c r="BM38" i="12" s="1"/>
  <c r="BM18" i="12"/>
  <c r="BM24" i="12"/>
  <c r="BM40" i="12" s="1"/>
  <c r="BN40" i="12" s="1"/>
  <c r="BN34" i="12"/>
  <c r="BO34" i="12" s="1"/>
  <c r="BH170" i="12"/>
  <c r="BH173" i="12" s="1"/>
  <c r="BH186" i="12" s="1"/>
  <c r="BJ146" i="12"/>
  <c r="BJ83" i="12"/>
  <c r="BK171" i="12"/>
  <c r="BM81" i="12"/>
  <c r="BN81" i="12" s="1"/>
  <c r="BN79" i="12"/>
  <c r="BK149" i="12"/>
  <c r="BK170" i="12" s="1"/>
  <c r="BK147" i="12"/>
  <c r="BL83" i="12"/>
  <c r="BL146" i="12"/>
  <c r="BG165" i="12"/>
  <c r="BG166" i="12" s="1"/>
  <c r="BH164" i="12"/>
  <c r="Y185" i="12"/>
  <c r="Y187" i="12" s="1"/>
  <c r="Y153" i="12" s="1"/>
  <c r="X155" i="12"/>
  <c r="X157" i="12" s="1"/>
  <c r="X167" i="12" s="1"/>
  <c r="R155" i="12"/>
  <c r="Q167" i="12"/>
  <c r="R167" i="12" s="1"/>
  <c r="BX13" i="28"/>
  <c r="BX19" i="28"/>
  <c r="BW21" i="28"/>
  <c r="BU63" i="28"/>
  <c r="BU52" i="28"/>
  <c r="BU61" i="28"/>
  <c r="BU50" i="28"/>
  <c r="BU46" i="28"/>
  <c r="BU57" i="28"/>
  <c r="BU60" i="28"/>
  <c r="BU49" i="28"/>
  <c r="BU80" i="28"/>
  <c r="BU48" i="28"/>
  <c r="BU59" i="28"/>
  <c r="BU53" i="28"/>
  <c r="BU64" i="28"/>
  <c r="BU51" i="28"/>
  <c r="BU62" i="28"/>
  <c r="BU78" i="28"/>
  <c r="BU44" i="28"/>
  <c r="BU41" i="28"/>
  <c r="BU55" i="28"/>
  <c r="BT218" i="28"/>
  <c r="BT136" i="28"/>
  <c r="BS218" i="28"/>
  <c r="BS136" i="28"/>
  <c r="BU45" i="28"/>
  <c r="BU56" i="28"/>
  <c r="AL227" i="28"/>
  <c r="AL229" i="28" s="1"/>
  <c r="AM257" i="28"/>
  <c r="AM220" i="28"/>
  <c r="AL239" i="28"/>
  <c r="BR136" i="28"/>
  <c r="BR218" i="28"/>
  <c r="BU47" i="28"/>
  <c r="BU58" i="28"/>
  <c r="CC20" i="28"/>
  <c r="BV74" i="28"/>
  <c r="BV33" i="28"/>
  <c r="BV67" i="28"/>
  <c r="BV75" i="28"/>
  <c r="BV34" i="28"/>
  <c r="BV68" i="28"/>
  <c r="BV35" i="28"/>
  <c r="BV73" i="28"/>
  <c r="BV32" i="28"/>
  <c r="BV31" i="28"/>
  <c r="BV36" i="28"/>
  <c r="BV38" i="28"/>
  <c r="BV69" i="28"/>
  <c r="BV133" i="28"/>
  <c r="BV71" i="28"/>
  <c r="BV70" i="28"/>
  <c r="BV37" i="28"/>
  <c r="BV23" i="28"/>
  <c r="BV27" i="28"/>
  <c r="BV30" i="28"/>
  <c r="BV29" i="28"/>
  <c r="BV66" i="28"/>
  <c r="BV72" i="28"/>
  <c r="BV40" i="28"/>
  <c r="BM47" i="12" l="1"/>
  <c r="BN38" i="12"/>
  <c r="BK173" i="12"/>
  <c r="BK186" i="12" s="1"/>
  <c r="BJ149" i="12"/>
  <c r="BJ147" i="12"/>
  <c r="BI164" i="12"/>
  <c r="BH165" i="12"/>
  <c r="BH166" i="12" s="1"/>
  <c r="BL149" i="12"/>
  <c r="BL170" i="12" s="1"/>
  <c r="BL173" i="12" s="1"/>
  <c r="BL186" i="12" s="1"/>
  <c r="BL147" i="12"/>
  <c r="Z185" i="12"/>
  <c r="Z187" i="12" s="1"/>
  <c r="Z153" i="12" s="1"/>
  <c r="Y155" i="12"/>
  <c r="Y157" i="12" s="1"/>
  <c r="Y167" i="12" s="1"/>
  <c r="BU77" i="28"/>
  <c r="BV80" i="28"/>
  <c r="BV81" i="28" s="1"/>
  <c r="BU81" i="28"/>
  <c r="BW71" i="28"/>
  <c r="BW30" i="28"/>
  <c r="BW38" i="28"/>
  <c r="BW72" i="28"/>
  <c r="BW31" i="28"/>
  <c r="BW73" i="28"/>
  <c r="BW32" i="28"/>
  <c r="BW70" i="28"/>
  <c r="BW29" i="28"/>
  <c r="BW37" i="28"/>
  <c r="BW69" i="28"/>
  <c r="BW36" i="28"/>
  <c r="BW133" i="28"/>
  <c r="BW74" i="28"/>
  <c r="BW23" i="28"/>
  <c r="BW75" i="28"/>
  <c r="BW27" i="28"/>
  <c r="BW68" i="28"/>
  <c r="BW35" i="28"/>
  <c r="BW33" i="28"/>
  <c r="BW34" i="28"/>
  <c r="BW67" i="28"/>
  <c r="BW40" i="28"/>
  <c r="BW66" i="28"/>
  <c r="BV45" i="28"/>
  <c r="BV56" i="28"/>
  <c r="BU132" i="28"/>
  <c r="BV51" i="28"/>
  <c r="BV62" i="28"/>
  <c r="BS219" i="28"/>
  <c r="BV59" i="28"/>
  <c r="BV48" i="28"/>
  <c r="BV53" i="28"/>
  <c r="BV64" i="28"/>
  <c r="AM226" i="28"/>
  <c r="AM221" i="28"/>
  <c r="BV46" i="28"/>
  <c r="BV57" i="28"/>
  <c r="BR219" i="28"/>
  <c r="BU79" i="28"/>
  <c r="BV52" i="28"/>
  <c r="BV63" i="28"/>
  <c r="BV58" i="28"/>
  <c r="BV47" i="28"/>
  <c r="BT219" i="28"/>
  <c r="BV50" i="28"/>
  <c r="BV61" i="28"/>
  <c r="BV41" i="28"/>
  <c r="BV79" i="28" s="1"/>
  <c r="BV44" i="28"/>
  <c r="BV78" i="28"/>
  <c r="BV132" i="28" s="1"/>
  <c r="BV134" i="28" s="1"/>
  <c r="BV55" i="28"/>
  <c r="BV49" i="28"/>
  <c r="BV60" i="28"/>
  <c r="BY19" i="28"/>
  <c r="BY13" i="28"/>
  <c r="BX21" i="28"/>
  <c r="CC24" i="28"/>
  <c r="CD20" i="28"/>
  <c r="BM77" i="12" l="1"/>
  <c r="BN47" i="12"/>
  <c r="F6" i="21" s="1"/>
  <c r="BJ170" i="12"/>
  <c r="BJ173" i="12" s="1"/>
  <c r="BJ186" i="12" s="1"/>
  <c r="BJ164" i="12"/>
  <c r="BI165" i="12"/>
  <c r="BI166" i="12" s="1"/>
  <c r="AA185" i="12"/>
  <c r="AA187" i="12" s="1"/>
  <c r="AA153" i="12" s="1"/>
  <c r="Z155" i="12"/>
  <c r="Z157" i="12" s="1"/>
  <c r="Z167" i="12" s="1"/>
  <c r="BW50" i="28"/>
  <c r="BW61" i="28"/>
  <c r="BW64" i="28"/>
  <c r="BW53" i="28"/>
  <c r="BW63" i="28"/>
  <c r="BW52" i="28"/>
  <c r="BW77" i="28"/>
  <c r="BW84" i="28" s="1"/>
  <c r="BW130" i="28" s="1"/>
  <c r="BW80" i="28"/>
  <c r="BW81" i="28" s="1"/>
  <c r="BW58" i="28"/>
  <c r="BW47" i="28"/>
  <c r="BZ13" i="28"/>
  <c r="BY21" i="28"/>
  <c r="BZ19" i="28"/>
  <c r="BW45" i="28"/>
  <c r="BW56" i="28"/>
  <c r="BV77" i="28"/>
  <c r="BV84" i="28" s="1"/>
  <c r="BV130" i="28" s="1"/>
  <c r="BW49" i="28"/>
  <c r="BW60" i="28"/>
  <c r="BW46" i="28"/>
  <c r="BW57" i="28"/>
  <c r="BW78" i="28"/>
  <c r="BW41" i="28"/>
  <c r="BW79" i="28" s="1"/>
  <c r="BW44" i="28"/>
  <c r="BW55" i="28"/>
  <c r="AM242" i="28"/>
  <c r="AM245" i="28" s="1"/>
  <c r="AM258" i="28" s="1"/>
  <c r="AM259" i="28" s="1"/>
  <c r="AM225" i="28" s="1"/>
  <c r="AM236" i="28"/>
  <c r="AM243" i="28"/>
  <c r="BU84" i="28"/>
  <c r="BU130" i="28" s="1"/>
  <c r="BX68" i="28"/>
  <c r="BX35" i="28"/>
  <c r="BX69" i="28"/>
  <c r="BX40" i="28"/>
  <c r="BX36" i="28"/>
  <c r="BX133" i="28"/>
  <c r="BX66" i="28"/>
  <c r="BX70" i="28"/>
  <c r="BX29" i="28"/>
  <c r="BX37" i="28"/>
  <c r="BX67" i="28"/>
  <c r="BX75" i="28"/>
  <c r="BX34" i="28"/>
  <c r="BX74" i="28"/>
  <c r="BX23" i="28"/>
  <c r="BX30" i="28"/>
  <c r="BX27" i="28"/>
  <c r="BX32" i="28"/>
  <c r="BX31" i="28"/>
  <c r="BX73" i="28"/>
  <c r="BX71" i="28"/>
  <c r="BX38" i="28"/>
  <c r="BX72" i="28"/>
  <c r="BX33" i="28"/>
  <c r="BU134" i="28"/>
  <c r="BW48" i="28"/>
  <c r="BW59" i="28"/>
  <c r="BW62" i="28"/>
  <c r="BW51" i="28"/>
  <c r="BM154" i="12" l="1"/>
  <c r="BM82" i="12"/>
  <c r="BN77" i="12"/>
  <c r="BK164" i="12"/>
  <c r="BJ165" i="12"/>
  <c r="BJ166" i="12" s="1"/>
  <c r="AA155" i="12"/>
  <c r="AA157" i="12" s="1"/>
  <c r="AA167" i="12" s="1"/>
  <c r="AB185" i="12"/>
  <c r="AB187" i="12" s="1"/>
  <c r="AB153" i="12" s="1"/>
  <c r="AN220" i="28"/>
  <c r="AN257" i="28"/>
  <c r="AM227" i="28"/>
  <c r="AM229" i="28" s="1"/>
  <c r="BX47" i="28"/>
  <c r="BX58" i="28"/>
  <c r="BX52" i="28"/>
  <c r="BX63" i="28"/>
  <c r="BX61" i="28"/>
  <c r="BX50" i="28"/>
  <c r="BX78" i="28"/>
  <c r="BX132" i="28" s="1"/>
  <c r="BX134" i="28" s="1"/>
  <c r="BX44" i="28"/>
  <c r="BX41" i="28"/>
  <c r="BX77" i="28" s="1"/>
  <c r="BX55" i="28"/>
  <c r="BX48" i="28"/>
  <c r="BX59" i="28"/>
  <c r="BX80" i="28"/>
  <c r="BX60" i="28"/>
  <c r="BX49" i="28"/>
  <c r="BX62" i="28"/>
  <c r="BX51" i="28"/>
  <c r="BW132" i="28"/>
  <c r="BV135" i="28"/>
  <c r="CA13" i="28"/>
  <c r="CA19" i="28"/>
  <c r="BZ21" i="28"/>
  <c r="BU135" i="28"/>
  <c r="BX79" i="28"/>
  <c r="BX45" i="28"/>
  <c r="BX56" i="28"/>
  <c r="BY73" i="28"/>
  <c r="BY32" i="28"/>
  <c r="BY74" i="28"/>
  <c r="BY33" i="28"/>
  <c r="BY67" i="28"/>
  <c r="BY75" i="28"/>
  <c r="BY34" i="28"/>
  <c r="BY72" i="28"/>
  <c r="BY31" i="28"/>
  <c r="BY30" i="28"/>
  <c r="BY27" i="28"/>
  <c r="BY35" i="28"/>
  <c r="BY68" i="28"/>
  <c r="BY70" i="28"/>
  <c r="BY69" i="28"/>
  <c r="BY36" i="28"/>
  <c r="BY133" i="28"/>
  <c r="BY29" i="28"/>
  <c r="BY23" i="28"/>
  <c r="BY37" i="28"/>
  <c r="BY66" i="28"/>
  <c r="BY40" i="28"/>
  <c r="BY38" i="28"/>
  <c r="BY71" i="28"/>
  <c r="BX53" i="28"/>
  <c r="BX64" i="28"/>
  <c r="BX46" i="28"/>
  <c r="BX57" i="28"/>
  <c r="AM237" i="28"/>
  <c r="AM238" i="28" s="1"/>
  <c r="AM239" i="28" s="1"/>
  <c r="BN82" i="12" l="1"/>
  <c r="BM146" i="12"/>
  <c r="BM83" i="12"/>
  <c r="BN154" i="12"/>
  <c r="BM171" i="12"/>
  <c r="BK165" i="12"/>
  <c r="BK166" i="12" s="1"/>
  <c r="BL164" i="12"/>
  <c r="AB155" i="12"/>
  <c r="AB157" i="12" s="1"/>
  <c r="AB167" i="12" s="1"/>
  <c r="AC185" i="12"/>
  <c r="AC187" i="12" s="1"/>
  <c r="AC153" i="12" s="1"/>
  <c r="BX84" i="28"/>
  <c r="BX130" i="28" s="1"/>
  <c r="BW134" i="28"/>
  <c r="BY56" i="28"/>
  <c r="BY45" i="28"/>
  <c r="BY47" i="28"/>
  <c r="BY58" i="28"/>
  <c r="BY49" i="28"/>
  <c r="BY60" i="28"/>
  <c r="BZ70" i="28"/>
  <c r="BZ29" i="28"/>
  <c r="BZ37" i="28"/>
  <c r="BZ71" i="28"/>
  <c r="BZ30" i="28"/>
  <c r="BZ38" i="28"/>
  <c r="BZ72" i="28"/>
  <c r="BZ31" i="28"/>
  <c r="BZ69" i="28"/>
  <c r="BZ40" i="28"/>
  <c r="BZ36" i="28"/>
  <c r="BZ133" i="28"/>
  <c r="BZ66" i="28"/>
  <c r="BZ68" i="28"/>
  <c r="BZ35" i="28"/>
  <c r="BZ73" i="28"/>
  <c r="BZ75" i="28"/>
  <c r="BZ74" i="28"/>
  <c r="BZ67" i="28"/>
  <c r="BZ34" i="28"/>
  <c r="BZ27" i="28"/>
  <c r="BZ32" i="28"/>
  <c r="BZ33" i="28"/>
  <c r="BZ23" i="28"/>
  <c r="AN226" i="28"/>
  <c r="AN221" i="28"/>
  <c r="BY80" i="28"/>
  <c r="BY81" i="28" s="1"/>
  <c r="CA21" i="28"/>
  <c r="CB13" i="28"/>
  <c r="CB19" i="28" s="1"/>
  <c r="BV218" i="28"/>
  <c r="BV136" i="28"/>
  <c r="BX81" i="28"/>
  <c r="BY41" i="28"/>
  <c r="BY77" i="28" s="1"/>
  <c r="BY84" i="28" s="1"/>
  <c r="BY130" i="28" s="1"/>
  <c r="BY44" i="28"/>
  <c r="BY78" i="28"/>
  <c r="BY132" i="28" s="1"/>
  <c r="BY134" i="28" s="1"/>
  <c r="BY55" i="28"/>
  <c r="BY46" i="28"/>
  <c r="BY57" i="28"/>
  <c r="BY51" i="28"/>
  <c r="BY62" i="28"/>
  <c r="BU218" i="28"/>
  <c r="BU136" i="28"/>
  <c r="BY53" i="28"/>
  <c r="BY64" i="28"/>
  <c r="BY52" i="28"/>
  <c r="BY79" i="28" s="1"/>
  <c r="BY63" i="28"/>
  <c r="BY50" i="28"/>
  <c r="BY61" i="28"/>
  <c r="BY48" i="28"/>
  <c r="BY59" i="28"/>
  <c r="BM149" i="12" l="1"/>
  <c r="BM164" i="12" s="1"/>
  <c r="BM147" i="12"/>
  <c r="BN146" i="12"/>
  <c r="BN83" i="12"/>
  <c r="F7" i="21"/>
  <c r="BL165" i="12"/>
  <c r="BL166" i="12" s="1"/>
  <c r="AD185" i="12"/>
  <c r="AD187" i="12" s="1"/>
  <c r="AD153" i="12" s="1"/>
  <c r="AC155" i="12"/>
  <c r="AC157" i="12" s="1"/>
  <c r="AC167" i="12" s="1"/>
  <c r="CC13" i="28"/>
  <c r="CD13" i="28" s="1"/>
  <c r="CB21" i="28"/>
  <c r="CC19" i="28"/>
  <c r="BY135" i="28"/>
  <c r="BZ64" i="28"/>
  <c r="BZ53" i="28"/>
  <c r="BX135" i="28"/>
  <c r="BZ80" i="28"/>
  <c r="BZ81" i="28" s="1"/>
  <c r="CA67" i="28"/>
  <c r="CA75" i="28"/>
  <c r="CA34" i="28"/>
  <c r="CA68" i="28"/>
  <c r="CA35" i="28"/>
  <c r="CA69" i="28"/>
  <c r="CA40" i="28"/>
  <c r="CA36" i="28"/>
  <c r="CA133" i="28"/>
  <c r="CA66" i="28"/>
  <c r="CA74" i="28"/>
  <c r="CA33" i="28"/>
  <c r="CA73" i="28"/>
  <c r="CA29" i="28"/>
  <c r="CA31" i="28"/>
  <c r="CA30" i="28"/>
  <c r="CA72" i="28"/>
  <c r="CA70" i="28"/>
  <c r="CA71" i="28"/>
  <c r="CA38" i="28"/>
  <c r="CA32" i="28"/>
  <c r="CA27" i="28"/>
  <c r="CA23" i="28"/>
  <c r="CA37" i="28"/>
  <c r="BZ62" i="28"/>
  <c r="BZ51" i="28"/>
  <c r="BZ61" i="28"/>
  <c r="BZ50" i="28"/>
  <c r="BZ47" i="28"/>
  <c r="BZ58" i="28"/>
  <c r="BZ78" i="28"/>
  <c r="BZ132" i="28" s="1"/>
  <c r="BZ134" i="28" s="1"/>
  <c r="BZ55" i="28"/>
  <c r="BZ44" i="28"/>
  <c r="BZ41" i="28"/>
  <c r="BW135" i="28"/>
  <c r="BZ46" i="28"/>
  <c r="BZ57" i="28"/>
  <c r="BU219" i="28"/>
  <c r="BZ48" i="28"/>
  <c r="BZ59" i="28"/>
  <c r="BV219" i="28"/>
  <c r="BZ45" i="28"/>
  <c r="BZ77" i="28" s="1"/>
  <c r="BZ84" i="28" s="1"/>
  <c r="BZ130" i="28" s="1"/>
  <c r="BZ56" i="28"/>
  <c r="BZ49" i="28"/>
  <c r="BZ60" i="28"/>
  <c r="BZ63" i="28"/>
  <c r="BZ52" i="28"/>
  <c r="AN242" i="28"/>
  <c r="AN245" i="28" s="1"/>
  <c r="AN258" i="28" s="1"/>
  <c r="AN259" i="28" s="1"/>
  <c r="AN225" i="28" s="1"/>
  <c r="AN236" i="28"/>
  <c r="AN243" i="28"/>
  <c r="F9" i="21" l="1"/>
  <c r="BN147" i="12"/>
  <c r="BN149" i="12"/>
  <c r="F10" i="21" s="1"/>
  <c r="BM170" i="12"/>
  <c r="BM173" i="12" s="1"/>
  <c r="BM186" i="12" s="1"/>
  <c r="BN164" i="12"/>
  <c r="BM165" i="12"/>
  <c r="AD155" i="12"/>
  <c r="AD157" i="12" s="1"/>
  <c r="AD167" i="12" s="1"/>
  <c r="AE185" i="12"/>
  <c r="AE187" i="12" s="1"/>
  <c r="AE153" i="12" s="1"/>
  <c r="BZ135" i="28"/>
  <c r="AN237" i="28"/>
  <c r="AN238" i="28" s="1"/>
  <c r="CA80" i="28"/>
  <c r="CA81" i="28" s="1"/>
  <c r="BZ79" i="28"/>
  <c r="CA45" i="28"/>
  <c r="CA56" i="28"/>
  <c r="CA46" i="28"/>
  <c r="CA57" i="28"/>
  <c r="BY136" i="28"/>
  <c r="BY218" i="28"/>
  <c r="CA47" i="28"/>
  <c r="CA58" i="28"/>
  <c r="CA61" i="28"/>
  <c r="CA50" i="28"/>
  <c r="CD19" i="28"/>
  <c r="CC21" i="28"/>
  <c r="AN227" i="28"/>
  <c r="AN229" i="28" s="1"/>
  <c r="AO220" i="28"/>
  <c r="AO257" i="28"/>
  <c r="CA44" i="28"/>
  <c r="CA41" i="28"/>
  <c r="CA77" i="28" s="1"/>
  <c r="CA84" i="28" s="1"/>
  <c r="CA130" i="28" s="1"/>
  <c r="CA55" i="28"/>
  <c r="CA78" i="28"/>
  <c r="CA132" i="28" s="1"/>
  <c r="CA134" i="28" s="1"/>
  <c r="CA48" i="28"/>
  <c r="CA59" i="28"/>
  <c r="BX218" i="28"/>
  <c r="BX136" i="28"/>
  <c r="CB72" i="28"/>
  <c r="CB31" i="28"/>
  <c r="CB73" i="28"/>
  <c r="CB32" i="28"/>
  <c r="CB74" i="28"/>
  <c r="CB33" i="28"/>
  <c r="CB71" i="28"/>
  <c r="CB30" i="28"/>
  <c r="CB38" i="28"/>
  <c r="CB29" i="28"/>
  <c r="CB67" i="28"/>
  <c r="CB34" i="28"/>
  <c r="CB69" i="28"/>
  <c r="CB36" i="28"/>
  <c r="CB133" i="28"/>
  <c r="CB68" i="28"/>
  <c r="CB35" i="28"/>
  <c r="CB40" i="28"/>
  <c r="CB66" i="28"/>
  <c r="CB37" i="28"/>
  <c r="CB70" i="28"/>
  <c r="CB27" i="28"/>
  <c r="CB23" i="28"/>
  <c r="CB75" i="28"/>
  <c r="CA52" i="28"/>
  <c r="CA63" i="28"/>
  <c r="CA62" i="28"/>
  <c r="CA51" i="28"/>
  <c r="BW136" i="28"/>
  <c r="BW218" i="28"/>
  <c r="CA53" i="28"/>
  <c r="CA64" i="28"/>
  <c r="CA60" i="28"/>
  <c r="CA49" i="28"/>
  <c r="BM166" i="12" l="1"/>
  <c r="BN166" i="12" s="1"/>
  <c r="BN165" i="12"/>
  <c r="AE155" i="12"/>
  <c r="AE157" i="12" s="1"/>
  <c r="AE167" i="12" s="1"/>
  <c r="AF185" i="12"/>
  <c r="AF187" i="12" s="1"/>
  <c r="AF153" i="12" s="1"/>
  <c r="CA135" i="28"/>
  <c r="CB51" i="28"/>
  <c r="CB62" i="28"/>
  <c r="BW219" i="28"/>
  <c r="AO226" i="28"/>
  <c r="AO221" i="28"/>
  <c r="CB49" i="28"/>
  <c r="CB60" i="28"/>
  <c r="CA79" i="28"/>
  <c r="BY219" i="28"/>
  <c r="BX219" i="28"/>
  <c r="CB80" i="28"/>
  <c r="CB81" i="28" s="1"/>
  <c r="CB53" i="28"/>
  <c r="CB64" i="28"/>
  <c r="CB48" i="28"/>
  <c r="CB77" i="28" s="1"/>
  <c r="CB84" i="28" s="1"/>
  <c r="CB130" i="28" s="1"/>
  <c r="CB59" i="28"/>
  <c r="AN239" i="28"/>
  <c r="CC69" i="28"/>
  <c r="CD69" i="28" s="1"/>
  <c r="CC40" i="28"/>
  <c r="CC36" i="28"/>
  <c r="CC133" i="28"/>
  <c r="CD133" i="28" s="1"/>
  <c r="CC66" i="28"/>
  <c r="CC70" i="28"/>
  <c r="CD70" i="28" s="1"/>
  <c r="CC29" i="28"/>
  <c r="CC37" i="28"/>
  <c r="CC71" i="28"/>
  <c r="CD71" i="28" s="1"/>
  <c r="CC30" i="28"/>
  <c r="CC38" i="28"/>
  <c r="CC68" i="28"/>
  <c r="CD68" i="28" s="1"/>
  <c r="CC35" i="28"/>
  <c r="CC67" i="28"/>
  <c r="CD67" i="28" s="1"/>
  <c r="CC34" i="28"/>
  <c r="CC72" i="28"/>
  <c r="CD72" i="28" s="1"/>
  <c r="CC74" i="28"/>
  <c r="CD74" i="28" s="1"/>
  <c r="CC73" i="28"/>
  <c r="CD73" i="28" s="1"/>
  <c r="CC33" i="28"/>
  <c r="CC23" i="28"/>
  <c r="CC75" i="28"/>
  <c r="CD75" i="28" s="1"/>
  <c r="CC31" i="28"/>
  <c r="CC27" i="28"/>
  <c r="CC32" i="28"/>
  <c r="CB52" i="28"/>
  <c r="CB63" i="28"/>
  <c r="CB47" i="28"/>
  <c r="CB58" i="28"/>
  <c r="CD21" i="28"/>
  <c r="CD24" i="28"/>
  <c r="CD25" i="28"/>
  <c r="CD27" i="28"/>
  <c r="CD26" i="28"/>
  <c r="CB41" i="28"/>
  <c r="CB79" i="28" s="1"/>
  <c r="CB55" i="28"/>
  <c r="CB44" i="28"/>
  <c r="CB78" i="28"/>
  <c r="CB132" i="28" s="1"/>
  <c r="CB134" i="28" s="1"/>
  <c r="CB46" i="28"/>
  <c r="CB57" i="28"/>
  <c r="CB50" i="28"/>
  <c r="CB61" i="28"/>
  <c r="CB56" i="28"/>
  <c r="CB45" i="28"/>
  <c r="BZ136" i="28"/>
  <c r="BZ218" i="28"/>
  <c r="AF155" i="12" l="1"/>
  <c r="AF157" i="12" s="1"/>
  <c r="AF167" i="12" s="1"/>
  <c r="AG185" i="12"/>
  <c r="AG187" i="12" s="1"/>
  <c r="CB135" i="28"/>
  <c r="BZ219" i="28"/>
  <c r="CC47" i="28"/>
  <c r="CD47" i="28" s="1"/>
  <c r="CC58" i="28"/>
  <c r="CD58" i="28" s="1"/>
  <c r="CD32" i="28"/>
  <c r="CC52" i="28"/>
  <c r="CD52" i="28" s="1"/>
  <c r="CC63" i="28"/>
  <c r="CD63" i="28" s="1"/>
  <c r="CD37" i="28"/>
  <c r="CC78" i="28"/>
  <c r="CC41" i="28"/>
  <c r="CD41" i="28" s="1"/>
  <c r="CC55" i="28"/>
  <c r="CD55" i="28" s="1"/>
  <c r="CC44" i="28"/>
  <c r="CD44" i="28" s="1"/>
  <c r="CD29" i="28"/>
  <c r="CA218" i="28"/>
  <c r="CA136" i="28"/>
  <c r="CC80" i="28"/>
  <c r="CD66" i="28"/>
  <c r="CC53" i="28"/>
  <c r="CD53" i="28" s="1"/>
  <c r="CC64" i="28"/>
  <c r="CD64" i="28" s="1"/>
  <c r="CD38" i="28"/>
  <c r="CC62" i="28"/>
  <c r="CD62" i="28" s="1"/>
  <c r="CC51" i="28"/>
  <c r="CD51" i="28" s="1"/>
  <c r="CD36" i="28"/>
  <c r="AO242" i="28"/>
  <c r="AO236" i="28"/>
  <c r="CC46" i="28"/>
  <c r="CD46" i="28" s="1"/>
  <c r="CC57" i="28"/>
  <c r="CD57" i="28" s="1"/>
  <c r="CD31" i="28"/>
  <c r="CC61" i="28"/>
  <c r="CD61" i="28" s="1"/>
  <c r="CC50" i="28"/>
  <c r="CD50" i="28" s="1"/>
  <c r="CD35" i="28"/>
  <c r="CC48" i="28"/>
  <c r="CD48" i="28" s="1"/>
  <c r="CC59" i="28"/>
  <c r="CD59" i="28" s="1"/>
  <c r="CD33" i="28"/>
  <c r="CC45" i="28"/>
  <c r="CD45" i="28" s="1"/>
  <c r="CC56" i="28"/>
  <c r="CD56" i="28" s="1"/>
  <c r="CD30" i="28"/>
  <c r="CD40" i="28"/>
  <c r="CC60" i="28"/>
  <c r="CD60" i="28" s="1"/>
  <c r="CC49" i="28"/>
  <c r="CD49" i="28" s="1"/>
  <c r="CD34" i="28"/>
  <c r="CE21" i="28"/>
  <c r="CD23" i="28"/>
  <c r="AO243" i="28"/>
  <c r="AG153" i="12" l="1"/>
  <c r="AH187" i="12"/>
  <c r="AJ185" i="12" s="1"/>
  <c r="CA219" i="28"/>
  <c r="AO237" i="28"/>
  <c r="AO238" i="28" s="1"/>
  <c r="CC81" i="28"/>
  <c r="CD81" i="28" s="1"/>
  <c r="CD80" i="28"/>
  <c r="CB136" i="28"/>
  <c r="CB218" i="28"/>
  <c r="CC77" i="28"/>
  <c r="CC79" i="28"/>
  <c r="CD79" i="28" s="1"/>
  <c r="AO245" i="28"/>
  <c r="AO258" i="28" s="1"/>
  <c r="AO259" i="28" s="1"/>
  <c r="AO225" i="28" s="1"/>
  <c r="CC132" i="28"/>
  <c r="CD78" i="28"/>
  <c r="AL185" i="12" l="1"/>
  <c r="AL187" i="12" s="1"/>
  <c r="AL153" i="12" s="1"/>
  <c r="AG155" i="12"/>
  <c r="AH153" i="12"/>
  <c r="D18" i="21"/>
  <c r="D13" i="21"/>
  <c r="CC84" i="28"/>
  <c r="CC130" i="28" s="1"/>
  <c r="CD77" i="28"/>
  <c r="CD84" i="28" s="1"/>
  <c r="AO239" i="28"/>
  <c r="CB219" i="28"/>
  <c r="AO227" i="28"/>
  <c r="AO229" i="28" s="1"/>
  <c r="AP220" i="28"/>
  <c r="AP257" i="28"/>
  <c r="CC134" i="28"/>
  <c r="CD134" i="28" s="1"/>
  <c r="CD132" i="28"/>
  <c r="AL155" i="12" l="1"/>
  <c r="AL157" i="12" s="1"/>
  <c r="AL167" i="12" s="1"/>
  <c r="AM185" i="12"/>
  <c r="AM187" i="12" s="1"/>
  <c r="AM153" i="12" s="1"/>
  <c r="AN185" i="12" s="1"/>
  <c r="AN187" i="12" s="1"/>
  <c r="AN153" i="12" s="1"/>
  <c r="AH155" i="12"/>
  <c r="AG157" i="12"/>
  <c r="CC135" i="28"/>
  <c r="CD130" i="28"/>
  <c r="AP226" i="28"/>
  <c r="AP221" i="28"/>
  <c r="AM155" i="12" l="1"/>
  <c r="AM157" i="12" s="1"/>
  <c r="AM167" i="12" s="1"/>
  <c r="AO185" i="12"/>
  <c r="AO187" i="12" s="1"/>
  <c r="AO153" i="12" s="1"/>
  <c r="AN155" i="12"/>
  <c r="AN157" i="12" s="1"/>
  <c r="AN167" i="12" s="1"/>
  <c r="AH157" i="12"/>
  <c r="AG167" i="12"/>
  <c r="AH167" i="12" s="1"/>
  <c r="D14" i="21"/>
  <c r="CC218" i="28"/>
  <c r="CC136" i="28"/>
  <c r="CD135" i="28"/>
  <c r="CD136" i="28" s="1"/>
  <c r="AP242" i="28"/>
  <c r="AP245" i="28" s="1"/>
  <c r="AP258" i="28" s="1"/>
  <c r="AP259" i="28" s="1"/>
  <c r="AP225" i="28" s="1"/>
  <c r="AP236" i="28"/>
  <c r="AP243" i="28"/>
  <c r="AP185" i="12" l="1"/>
  <c r="AP187" i="12" s="1"/>
  <c r="AP153" i="12" s="1"/>
  <c r="AO155" i="12"/>
  <c r="AO157" i="12" s="1"/>
  <c r="AO167" i="12" s="1"/>
  <c r="AQ220" i="28"/>
  <c r="AQ257" i="28"/>
  <c r="AP227" i="28"/>
  <c r="AP229" i="28" s="1"/>
  <c r="AP237" i="28"/>
  <c r="AP238" i="28" s="1"/>
  <c r="CC219" i="28"/>
  <c r="CD218" i="28"/>
  <c r="CD219" i="28" s="1"/>
  <c r="AP155" i="12" l="1"/>
  <c r="AP157" i="12" s="1"/>
  <c r="AP167" i="12" s="1"/>
  <c r="AQ185" i="12"/>
  <c r="AQ187" i="12" s="1"/>
  <c r="AQ153" i="12" s="1"/>
  <c r="AQ226" i="28"/>
  <c r="AQ221" i="28"/>
  <c r="AP239" i="28"/>
  <c r="AQ155" i="12" l="1"/>
  <c r="AQ157" i="12" s="1"/>
  <c r="AQ167" i="12" s="1"/>
  <c r="AR185" i="12"/>
  <c r="AR187" i="12" s="1"/>
  <c r="AR153" i="12" s="1"/>
  <c r="AQ243" i="28"/>
  <c r="AQ242" i="28"/>
  <c r="AQ245" i="28" s="1"/>
  <c r="AQ258" i="28" s="1"/>
  <c r="AQ259" i="28" s="1"/>
  <c r="AQ225" i="28" s="1"/>
  <c r="AQ236" i="28"/>
  <c r="AS185" i="12" l="1"/>
  <c r="AS187" i="12" s="1"/>
  <c r="AS153" i="12" s="1"/>
  <c r="AR155" i="12"/>
  <c r="AR157" i="12" s="1"/>
  <c r="AR167" i="12" s="1"/>
  <c r="AQ227" i="28"/>
  <c r="AQ229" i="28" s="1"/>
  <c r="AR220" i="28"/>
  <c r="AR257" i="28"/>
  <c r="AQ237" i="28"/>
  <c r="AQ238" i="28" s="1"/>
  <c r="AQ239" i="28" s="1"/>
  <c r="AS155" i="12" l="1"/>
  <c r="AS157" i="12" s="1"/>
  <c r="AS167" i="12" s="1"/>
  <c r="AT185" i="12"/>
  <c r="AT187" i="12" s="1"/>
  <c r="AT153" i="12" s="1"/>
  <c r="AR226" i="28"/>
  <c r="AR221" i="28"/>
  <c r="AT155" i="12" l="1"/>
  <c r="AT157" i="12" s="1"/>
  <c r="AT167" i="12" s="1"/>
  <c r="AU185" i="12"/>
  <c r="AU187" i="12" s="1"/>
  <c r="AU153" i="12" s="1"/>
  <c r="AR243" i="28"/>
  <c r="AR242" i="28"/>
  <c r="AR245" i="28" s="1"/>
  <c r="AR258" i="28" s="1"/>
  <c r="AR259" i="28" s="1"/>
  <c r="AR225" i="28" s="1"/>
  <c r="AR236" i="28"/>
  <c r="AV185" i="12" l="1"/>
  <c r="AV187" i="12" s="1"/>
  <c r="AV153" i="12" s="1"/>
  <c r="AU155" i="12"/>
  <c r="AU157" i="12" s="1"/>
  <c r="AU167" i="12" s="1"/>
  <c r="AR237" i="28"/>
  <c r="AR238" i="28" s="1"/>
  <c r="AS220" i="28"/>
  <c r="AS257" i="28"/>
  <c r="AR227" i="28"/>
  <c r="AR229" i="28" s="1"/>
  <c r="AW185" i="12" l="1"/>
  <c r="AW187" i="12" s="1"/>
  <c r="AV155" i="12"/>
  <c r="AV157" i="12" s="1"/>
  <c r="AV167" i="12" s="1"/>
  <c r="AR239" i="28"/>
  <c r="AS226" i="28"/>
  <c r="AS221" i="28"/>
  <c r="AX187" i="12" l="1"/>
  <c r="AZ185" i="12" s="1"/>
  <c r="BB185" i="12" s="1"/>
  <c r="BB187" i="12" s="1"/>
  <c r="BB153" i="12" s="1"/>
  <c r="AW153" i="12"/>
  <c r="AS243" i="28"/>
  <c r="AS242" i="28"/>
  <c r="AS245" i="28" s="1"/>
  <c r="AS258" i="28" s="1"/>
  <c r="AS259" i="28" s="1"/>
  <c r="AS225" i="28" s="1"/>
  <c r="AS236" i="28"/>
  <c r="BB155" i="12" l="1"/>
  <c r="BB157" i="12" s="1"/>
  <c r="BB167" i="12" s="1"/>
  <c r="BC185" i="12"/>
  <c r="BC187" i="12" s="1"/>
  <c r="BC153" i="12" s="1"/>
  <c r="AW155" i="12"/>
  <c r="AX153" i="12"/>
  <c r="AS237" i="28"/>
  <c r="AS238" i="28" s="1"/>
  <c r="AT220" i="28"/>
  <c r="AT257" i="28"/>
  <c r="AS227" i="28"/>
  <c r="AS229" i="28" s="1"/>
  <c r="BD185" i="12" l="1"/>
  <c r="BD187" i="12" s="1"/>
  <c r="BD153" i="12" s="1"/>
  <c r="BC155" i="12"/>
  <c r="BC157" i="12" s="1"/>
  <c r="BC167" i="12" s="1"/>
  <c r="AX155" i="12"/>
  <c r="AW157" i="12"/>
  <c r="AT226" i="28"/>
  <c r="AT221" i="28"/>
  <c r="AS239" i="28"/>
  <c r="BD155" i="12" l="1"/>
  <c r="BD157" i="12" s="1"/>
  <c r="BD167" i="12" s="1"/>
  <c r="BE185" i="12"/>
  <c r="BE187" i="12" s="1"/>
  <c r="BE153" i="12" s="1"/>
  <c r="AX157" i="12"/>
  <c r="AW167" i="12"/>
  <c r="AX167" i="12" s="1"/>
  <c r="AT242" i="28"/>
  <c r="AT236" i="28"/>
  <c r="AT243" i="28"/>
  <c r="BF185" i="12" l="1"/>
  <c r="BF187" i="12" s="1"/>
  <c r="BF153" i="12" s="1"/>
  <c r="BE155" i="12"/>
  <c r="BE157" i="12" s="1"/>
  <c r="BE167" i="12" s="1"/>
  <c r="AT237" i="28"/>
  <c r="AT238" i="28" s="1"/>
  <c r="AT245" i="28"/>
  <c r="AT258" i="28" s="1"/>
  <c r="AT259" i="28" s="1"/>
  <c r="AT225" i="28" s="1"/>
  <c r="BG185" i="12" l="1"/>
  <c r="BG187" i="12" s="1"/>
  <c r="BG153" i="12" s="1"/>
  <c r="BF155" i="12"/>
  <c r="BF157" i="12" s="1"/>
  <c r="BF167" i="12" s="1"/>
  <c r="AT227" i="28"/>
  <c r="AT229" i="28" s="1"/>
  <c r="AT239" i="28" s="1"/>
  <c r="AU220" i="28"/>
  <c r="AU257" i="28"/>
  <c r="BG155" i="12" l="1"/>
  <c r="BG157" i="12" s="1"/>
  <c r="BG167" i="12" s="1"/>
  <c r="BH185" i="12"/>
  <c r="BH187" i="12" s="1"/>
  <c r="BH153" i="12" s="1"/>
  <c r="AU226" i="28"/>
  <c r="AU221" i="28"/>
  <c r="BI185" i="12" l="1"/>
  <c r="BI187" i="12" s="1"/>
  <c r="BI153" i="12" s="1"/>
  <c r="BH155" i="12"/>
  <c r="BH157" i="12" s="1"/>
  <c r="BH167" i="12" s="1"/>
  <c r="AU242" i="28"/>
  <c r="AU245" i="28" s="1"/>
  <c r="AU258" i="28" s="1"/>
  <c r="AU259" i="28" s="1"/>
  <c r="AU225" i="28" s="1"/>
  <c r="AU236" i="28"/>
  <c r="AU243" i="28"/>
  <c r="BI155" i="12" l="1"/>
  <c r="BI157" i="12" s="1"/>
  <c r="BI167" i="12" s="1"/>
  <c r="BJ185" i="12"/>
  <c r="BJ187" i="12" s="1"/>
  <c r="BJ153" i="12" s="1"/>
  <c r="AV220" i="28"/>
  <c r="AV257" i="28"/>
  <c r="AU227" i="28"/>
  <c r="AU229" i="28" s="1"/>
  <c r="AU237" i="28"/>
  <c r="AU238" i="28" s="1"/>
  <c r="AU239" i="28" s="1"/>
  <c r="BK185" i="12" l="1"/>
  <c r="BK187" i="12" s="1"/>
  <c r="BK153" i="12" s="1"/>
  <c r="BJ155" i="12"/>
  <c r="BJ157" i="12" s="1"/>
  <c r="BJ167" i="12" s="1"/>
  <c r="AV226" i="28"/>
  <c r="AV221" i="28"/>
  <c r="BL185" i="12" l="1"/>
  <c r="BL187" i="12" s="1"/>
  <c r="BL153" i="12" s="1"/>
  <c r="BK155" i="12"/>
  <c r="BK157" i="12" s="1"/>
  <c r="BK167" i="12" s="1"/>
  <c r="AV242" i="28"/>
  <c r="AV245" i="28" s="1"/>
  <c r="AV258" i="28" s="1"/>
  <c r="AV259" i="28" s="1"/>
  <c r="AV225" i="28" s="1"/>
  <c r="AV236" i="28"/>
  <c r="AV243" i="28"/>
  <c r="BM185" i="12" l="1"/>
  <c r="BM187" i="12" s="1"/>
  <c r="BL155" i="12"/>
  <c r="BL157" i="12" s="1"/>
  <c r="BL167" i="12" s="1"/>
  <c r="AW257" i="28"/>
  <c r="AV227" i="28"/>
  <c r="AV229" i="28" s="1"/>
  <c r="AW220" i="28"/>
  <c r="AV237" i="28"/>
  <c r="AV238" i="28" s="1"/>
  <c r="BN187" i="12" l="1"/>
  <c r="BM153" i="12"/>
  <c r="AW226" i="28"/>
  <c r="AW221" i="28"/>
  <c r="AX220" i="28"/>
  <c r="AV239" i="28"/>
  <c r="BM155" i="12" l="1"/>
  <c r="BN153" i="12"/>
  <c r="AW242" i="28"/>
  <c r="AW245" i="28" s="1"/>
  <c r="AW258" i="28" s="1"/>
  <c r="AW259" i="28" s="1"/>
  <c r="AX221" i="28"/>
  <c r="AW236" i="28"/>
  <c r="AX226" i="28"/>
  <c r="AW243" i="28"/>
  <c r="BM157" i="12" l="1"/>
  <c r="BN155" i="12"/>
  <c r="AX236" i="28"/>
  <c r="AW237" i="28"/>
  <c r="AW225" i="28"/>
  <c r="AX259" i="28"/>
  <c r="AZ257" i="28" s="1"/>
  <c r="BN157" i="12" l="1"/>
  <c r="BM167" i="12"/>
  <c r="BN167" i="12" s="1"/>
  <c r="AX237" i="28"/>
  <c r="AW238" i="28"/>
  <c r="BB220" i="28"/>
  <c r="BB257" i="28"/>
  <c r="AW227" i="28"/>
  <c r="AX225" i="28"/>
  <c r="BB226" i="28" l="1"/>
  <c r="BB221" i="28"/>
  <c r="AX238" i="28"/>
  <c r="AW239" i="28"/>
  <c r="AX239" i="28" s="1"/>
  <c r="AW229" i="28"/>
  <c r="AX229" i="28" s="1"/>
  <c r="AX227" i="28"/>
  <c r="BB243" i="28" l="1"/>
  <c r="BB236" i="28"/>
  <c r="BB242" i="28"/>
  <c r="BB245" i="28" s="1"/>
  <c r="BB258" i="28" s="1"/>
  <c r="BB259" i="28" s="1"/>
  <c r="BB225" i="28" s="1"/>
  <c r="BC220" i="28" l="1"/>
  <c r="BB227" i="28"/>
  <c r="BB229" i="28" s="1"/>
  <c r="BC257" i="28"/>
  <c r="BB237" i="28"/>
  <c r="BB238" i="28" s="1"/>
  <c r="BB239" i="28" l="1"/>
  <c r="BC226" i="28"/>
  <c r="BC221" i="28"/>
  <c r="BC242" i="28" l="1"/>
  <c r="BC236" i="28"/>
  <c r="BC243" i="28"/>
  <c r="BC237" i="28" l="1"/>
  <c r="BC238" i="28" s="1"/>
  <c r="BC245" i="28"/>
  <c r="BC258" i="28" s="1"/>
  <c r="BC259" i="28" s="1"/>
  <c r="BC225" i="28" s="1"/>
  <c r="BC227" i="28" l="1"/>
  <c r="BC229" i="28" s="1"/>
  <c r="BD220" i="28"/>
  <c r="BD257" i="28"/>
  <c r="BC239" i="28"/>
  <c r="BD226" i="28" l="1"/>
  <c r="BD221" i="28"/>
  <c r="BD242" i="28" l="1"/>
  <c r="BD245" i="28" s="1"/>
  <c r="BD258" i="28" s="1"/>
  <c r="BD259" i="28" s="1"/>
  <c r="BD225" i="28" s="1"/>
  <c r="BD236" i="28"/>
  <c r="BD243" i="28"/>
  <c r="BD237" i="28" l="1"/>
  <c r="BD238" i="28" s="1"/>
  <c r="BE220" i="28"/>
  <c r="BE257" i="28"/>
  <c r="BD227" i="28"/>
  <c r="BD229" i="28" s="1"/>
  <c r="BE226" i="28" l="1"/>
  <c r="BE221" i="28"/>
  <c r="BD239" i="28"/>
  <c r="BE242" i="28" l="1"/>
  <c r="BE245" i="28" s="1"/>
  <c r="BE258" i="28" s="1"/>
  <c r="BE259" i="28" s="1"/>
  <c r="BE225" i="28" s="1"/>
  <c r="BE236" i="28"/>
  <c r="BE243" i="28"/>
  <c r="BE237" i="28" l="1"/>
  <c r="BE238" i="28" s="1"/>
  <c r="BE227" i="28"/>
  <c r="BE229" i="28" s="1"/>
  <c r="BF220" i="28"/>
  <c r="BF257" i="28"/>
  <c r="BF226" i="28" l="1"/>
  <c r="BF221" i="28"/>
  <c r="BE239" i="28"/>
  <c r="BF242" i="28" l="1"/>
  <c r="BF236" i="28"/>
  <c r="BF243" i="28"/>
  <c r="BF237" i="28" l="1"/>
  <c r="BF238" i="28" s="1"/>
  <c r="BF245" i="28"/>
  <c r="BF258" i="28" s="1"/>
  <c r="BF259" i="28" s="1"/>
  <c r="BF225" i="28" s="1"/>
  <c r="BG220" i="28" l="1"/>
  <c r="BG257" i="28"/>
  <c r="BF227" i="28"/>
  <c r="BF229" i="28" s="1"/>
  <c r="BF239" i="28" s="1"/>
  <c r="BG226" i="28" l="1"/>
  <c r="BG221" i="28"/>
  <c r="BG242" i="28" l="1"/>
  <c r="BG245" i="28" s="1"/>
  <c r="BG258" i="28" s="1"/>
  <c r="BG259" i="28" s="1"/>
  <c r="BG225" i="28" s="1"/>
  <c r="BG236" i="28"/>
  <c r="BG243" i="28"/>
  <c r="BG237" i="28" l="1"/>
  <c r="BG238" i="28" s="1"/>
  <c r="BH220" i="28"/>
  <c r="BH257" i="28"/>
  <c r="BG227" i="28"/>
  <c r="BG229" i="28" s="1"/>
  <c r="BH226" i="28" l="1"/>
  <c r="BH221" i="28"/>
  <c r="BG239" i="28"/>
  <c r="BH242" i="28" l="1"/>
  <c r="BH236" i="28"/>
  <c r="BH243" i="28"/>
  <c r="BH237" i="28" l="1"/>
  <c r="BH238" i="28" s="1"/>
  <c r="BH245" i="28"/>
  <c r="BH258" i="28" s="1"/>
  <c r="BH259" i="28" s="1"/>
  <c r="BH225" i="28" s="1"/>
  <c r="BH227" i="28" l="1"/>
  <c r="BH229" i="28" s="1"/>
  <c r="BH239" i="28" s="1"/>
  <c r="BI220" i="28"/>
  <c r="BI257" i="28"/>
  <c r="BI226" i="28" l="1"/>
  <c r="BI221" i="28"/>
  <c r="BI242" i="28" l="1"/>
  <c r="BI245" i="28" s="1"/>
  <c r="BI258" i="28" s="1"/>
  <c r="BI259" i="28" s="1"/>
  <c r="BI225" i="28" s="1"/>
  <c r="BI236" i="28"/>
  <c r="BI243" i="28"/>
  <c r="BI237" i="28" l="1"/>
  <c r="BI238" i="28" s="1"/>
  <c r="BI239" i="28" s="1"/>
  <c r="BJ220" i="28"/>
  <c r="BJ257" i="28"/>
  <c r="BI227" i="28"/>
  <c r="BI229" i="28" s="1"/>
  <c r="BJ226" i="28" l="1"/>
  <c r="BJ221" i="28"/>
  <c r="BJ242" i="28" l="1"/>
  <c r="BJ245" i="28" s="1"/>
  <c r="BJ258" i="28" s="1"/>
  <c r="BJ259" i="28" s="1"/>
  <c r="BJ225" i="28" s="1"/>
  <c r="BJ236" i="28"/>
  <c r="BJ243" i="28"/>
  <c r="BJ237" i="28" l="1"/>
  <c r="BJ238" i="28" s="1"/>
  <c r="BK257" i="28"/>
  <c r="BJ227" i="28"/>
  <c r="BJ229" i="28" s="1"/>
  <c r="BK220" i="28"/>
  <c r="BK226" i="28" l="1"/>
  <c r="BK221" i="28"/>
  <c r="BJ239" i="28"/>
  <c r="BK242" i="28" l="1"/>
  <c r="BK236" i="28"/>
  <c r="BK243" i="28"/>
  <c r="BK237" i="28" l="1"/>
  <c r="BK238" i="28" s="1"/>
  <c r="BK245" i="28"/>
  <c r="BK258" i="28" s="1"/>
  <c r="BK259" i="28" s="1"/>
  <c r="BK225" i="28" s="1"/>
  <c r="BK227" i="28" l="1"/>
  <c r="BK229" i="28" s="1"/>
  <c r="BL257" i="28"/>
  <c r="BL220" i="28"/>
  <c r="BK239" i="28"/>
  <c r="BL226" i="28" l="1"/>
  <c r="BL221" i="28"/>
  <c r="BL242" i="28" l="1"/>
  <c r="BL236" i="28"/>
  <c r="BL243" i="28"/>
  <c r="BL237" i="28" l="1"/>
  <c r="BL238" i="28" s="1"/>
  <c r="BL245" i="28"/>
  <c r="BL258" i="28" s="1"/>
  <c r="BL259" i="28" s="1"/>
  <c r="BL225" i="28" s="1"/>
  <c r="BM220" i="28" l="1"/>
  <c r="BM257" i="28"/>
  <c r="BL227" i="28"/>
  <c r="BL229" i="28" s="1"/>
  <c r="BL239" i="28"/>
  <c r="BM226" i="28" l="1"/>
  <c r="BM221" i="28"/>
  <c r="BN220" i="28"/>
  <c r="BM242" i="28" l="1"/>
  <c r="BN221" i="28"/>
  <c r="BM236" i="28"/>
  <c r="BN226" i="28"/>
  <c r="BM243" i="28"/>
  <c r="BN236" i="28" l="1"/>
  <c r="BM237" i="28"/>
  <c r="BM245" i="28"/>
  <c r="BM258" i="28" s="1"/>
  <c r="BM259" i="28" s="1"/>
  <c r="BM225" i="28" l="1"/>
  <c r="BN259" i="28"/>
  <c r="BP257" i="28" s="1"/>
  <c r="BN237" i="28"/>
  <c r="BM238" i="28"/>
  <c r="BN238" i="28" l="1"/>
  <c r="BR220" i="28"/>
  <c r="BR257" i="28"/>
  <c r="BM227" i="28"/>
  <c r="BN225" i="28"/>
  <c r="BR226" i="28" l="1"/>
  <c r="BR221" i="28"/>
  <c r="BM229" i="28"/>
  <c r="BN227" i="28"/>
  <c r="BN229" i="28" l="1"/>
  <c r="BM239" i="28"/>
  <c r="BN239" i="28" s="1"/>
  <c r="BR242" i="28"/>
  <c r="BR245" i="28" s="1"/>
  <c r="BR258" i="28" s="1"/>
  <c r="BR259" i="28" s="1"/>
  <c r="BR225" i="28" s="1"/>
  <c r="BR236" i="28"/>
  <c r="BR243" i="28"/>
  <c r="BR237" i="28" l="1"/>
  <c r="BR238" i="28" s="1"/>
  <c r="BS220" i="28"/>
  <c r="BS257" i="28"/>
  <c r="BR227" i="28"/>
  <c r="BR229" i="28" s="1"/>
  <c r="BS226" i="28" l="1"/>
  <c r="BS221" i="28"/>
  <c r="BR239" i="28"/>
  <c r="BS242" i="28" l="1"/>
  <c r="BS236" i="28"/>
  <c r="BS243" i="28"/>
  <c r="BS237" i="28" l="1"/>
  <c r="BS238" i="28" s="1"/>
  <c r="BS245" i="28"/>
  <c r="BS258" i="28" s="1"/>
  <c r="BS259" i="28" s="1"/>
  <c r="BS225" i="28" s="1"/>
  <c r="BS227" i="28" l="1"/>
  <c r="BS229" i="28" s="1"/>
  <c r="BT220" i="28"/>
  <c r="BT257" i="28"/>
  <c r="BS239" i="28"/>
  <c r="BT226" i="28" l="1"/>
  <c r="BT221" i="28"/>
  <c r="BT243" i="28" l="1"/>
  <c r="BT242" i="28"/>
  <c r="BT245" i="28" s="1"/>
  <c r="BT258" i="28" s="1"/>
  <c r="BT259" i="28" s="1"/>
  <c r="BT225" i="28" s="1"/>
  <c r="BT236" i="28"/>
  <c r="BT237" i="28" l="1"/>
  <c r="BT238" i="28" s="1"/>
  <c r="BU220" i="28"/>
  <c r="BU257" i="28"/>
  <c r="BT227" i="28"/>
  <c r="BT229" i="28" s="1"/>
  <c r="BU226" i="28" l="1"/>
  <c r="BU221" i="28"/>
  <c r="BT239" i="28"/>
  <c r="BU243" i="28" l="1"/>
  <c r="BU242" i="28"/>
  <c r="BU245" i="28" s="1"/>
  <c r="BU258" i="28" s="1"/>
  <c r="BU259" i="28" s="1"/>
  <c r="BU225" i="28" s="1"/>
  <c r="BU236" i="28"/>
  <c r="BU237" i="28" l="1"/>
  <c r="BU238" i="28" s="1"/>
  <c r="BV220" i="28"/>
  <c r="BV257" i="28"/>
  <c r="BU227" i="28"/>
  <c r="BU229" i="28" s="1"/>
  <c r="BU239" i="28" l="1"/>
  <c r="BV226" i="28"/>
  <c r="BV221" i="28"/>
  <c r="BV242" i="28" l="1"/>
  <c r="BV236" i="28"/>
  <c r="BV243" i="28"/>
  <c r="BV237" i="28" l="1"/>
  <c r="BV238" i="28" s="1"/>
  <c r="BV245" i="28"/>
  <c r="BV258" i="28" s="1"/>
  <c r="BV259" i="28" s="1"/>
  <c r="BV225" i="28" s="1"/>
  <c r="BV227" i="28" l="1"/>
  <c r="BV229" i="28" s="1"/>
  <c r="BW220" i="28"/>
  <c r="BW257" i="28"/>
  <c r="BV239" i="28"/>
  <c r="BW226" i="28" l="1"/>
  <c r="BW221" i="28"/>
  <c r="BW242" i="28" l="1"/>
  <c r="BW236" i="28"/>
  <c r="BW243" i="28"/>
  <c r="BW237" i="28" l="1"/>
  <c r="BW238" i="28" s="1"/>
  <c r="BW245" i="28"/>
  <c r="BW258" i="28" s="1"/>
  <c r="BW259" i="28" s="1"/>
  <c r="BW225" i="28" s="1"/>
  <c r="BX220" i="28" l="1"/>
  <c r="BX257" i="28"/>
  <c r="BW227" i="28"/>
  <c r="BW229" i="28" s="1"/>
  <c r="BW239" i="28"/>
  <c r="BX226" i="28" l="1"/>
  <c r="BX221" i="28"/>
  <c r="BX242" i="28" l="1"/>
  <c r="BX236" i="28"/>
  <c r="BX243" i="28"/>
  <c r="BX237" i="28" l="1"/>
  <c r="BX238" i="28" s="1"/>
  <c r="BX245" i="28"/>
  <c r="BX258" i="28" s="1"/>
  <c r="BX259" i="28" s="1"/>
  <c r="BX225" i="28" s="1"/>
  <c r="BX227" i="28" l="1"/>
  <c r="BX229" i="28" s="1"/>
  <c r="BY257" i="28"/>
  <c r="BY220" i="28"/>
  <c r="BX239" i="28"/>
  <c r="BY226" i="28" l="1"/>
  <c r="BY221" i="28"/>
  <c r="BY242" i="28" l="1"/>
  <c r="BY236" i="28"/>
  <c r="BY243" i="28"/>
  <c r="BY237" i="28" l="1"/>
  <c r="BY238" i="28" s="1"/>
  <c r="BY245" i="28"/>
  <c r="BY258" i="28" s="1"/>
  <c r="BY259" i="28" s="1"/>
  <c r="BY225" i="28" s="1"/>
  <c r="BY227" i="28" l="1"/>
  <c r="BY229" i="28" s="1"/>
  <c r="BZ257" i="28"/>
  <c r="BZ220" i="28"/>
  <c r="BY239" i="28"/>
  <c r="BZ226" i="28" l="1"/>
  <c r="BZ221" i="28"/>
  <c r="BZ242" i="28" l="1"/>
  <c r="BZ236" i="28"/>
  <c r="BZ243" i="28"/>
  <c r="BZ237" i="28" l="1"/>
  <c r="BZ238" i="28" s="1"/>
  <c r="BZ245" i="28"/>
  <c r="BZ258" i="28" s="1"/>
  <c r="BZ259" i="28" s="1"/>
  <c r="BZ225" i="28" s="1"/>
  <c r="CA220" i="28" l="1"/>
  <c r="CA257" i="28"/>
  <c r="BZ227" i="28"/>
  <c r="BZ229" i="28" s="1"/>
  <c r="BZ239" i="28"/>
  <c r="CA226" i="28" l="1"/>
  <c r="CA221" i="28"/>
  <c r="CA242" i="28" l="1"/>
  <c r="CA236" i="28"/>
  <c r="CA243" i="28"/>
  <c r="CA237" i="28" l="1"/>
  <c r="CA238" i="28" s="1"/>
  <c r="CA245" i="28"/>
  <c r="CA258" i="28" s="1"/>
  <c r="CA259" i="28" s="1"/>
  <c r="CA225" i="28" s="1"/>
  <c r="CA227" i="28" l="1"/>
  <c r="CA229" i="28" s="1"/>
  <c r="CA239" i="28" s="1"/>
  <c r="CB257" i="28"/>
  <c r="CB220" i="28"/>
  <c r="CB226" i="28" l="1"/>
  <c r="CB221" i="28"/>
  <c r="CB242" i="28" l="1"/>
  <c r="CB236" i="28"/>
  <c r="CB243" i="28"/>
  <c r="CB237" i="28" l="1"/>
  <c r="CB238" i="28" s="1"/>
  <c r="CB245" i="28"/>
  <c r="CB258" i="28" s="1"/>
  <c r="CB259" i="28" s="1"/>
  <c r="CB225" i="28" s="1"/>
  <c r="CB227" i="28" l="1"/>
  <c r="CB229" i="28" s="1"/>
  <c r="CC220" i="28"/>
  <c r="CC257" i="28"/>
  <c r="CB239" i="28"/>
  <c r="CC226" i="28" l="1"/>
  <c r="CC221" i="28"/>
  <c r="CD220" i="28"/>
  <c r="CC242" i="28" l="1"/>
  <c r="CD221" i="28"/>
  <c r="CE221" i="28" s="1"/>
  <c r="CC236" i="28"/>
  <c r="CD226" i="28"/>
  <c r="CC243" i="28"/>
  <c r="CD236" i="28" l="1"/>
  <c r="CC237" i="28"/>
  <c r="CC245" i="28"/>
  <c r="CC258" i="28" s="1"/>
  <c r="CC259" i="28" s="1"/>
  <c r="CC225" i="28" l="1"/>
  <c r="CD259" i="28"/>
  <c r="CD237" i="28"/>
  <c r="CC238" i="28"/>
  <c r="CD238" i="28" l="1"/>
  <c r="CD225" i="28"/>
  <c r="CC227" i="28"/>
  <c r="CC229" i="28" l="1"/>
  <c r="CD227" i="28"/>
  <c r="CD229" i="28" l="1"/>
  <c r="CC239" i="28"/>
  <c r="CD239" i="28" s="1"/>
  <c r="C29" i="21" l="1"/>
  <c r="E18" i="21" l="1"/>
  <c r="E16" i="21" l="1"/>
  <c r="E13" i="21" l="1"/>
  <c r="E17" i="21"/>
  <c r="E14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15" authorId="0" shapeId="0" xr:uid="{00000000-0006-0000-0000-000002000000}">
      <text>
        <r>
          <rPr>
            <b/>
            <sz val="9"/>
            <color rgb="FF000000"/>
            <rFont val="Calibri"/>
            <family val="2"/>
          </rPr>
          <t>Microsoft Office User: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>This is the total market size for these specified descriptions.</t>
        </r>
      </text>
    </comment>
    <comment ref="S15" authorId="0" shapeId="0" xr:uid="{3E674227-A6BC-C448-8AD0-A1D0345DE341}">
      <text>
        <r>
          <rPr>
            <b/>
            <sz val="9"/>
            <color rgb="FF000000"/>
            <rFont val="Calibri"/>
            <family val="2"/>
          </rPr>
          <t>Microsoft Office User: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>This is the total market size for these specified descriptions.</t>
        </r>
      </text>
    </comment>
    <comment ref="AI15" authorId="0" shapeId="0" xr:uid="{412D1626-262D-FD40-8A60-DB4E0008F951}">
      <text>
        <r>
          <rPr>
            <b/>
            <sz val="9"/>
            <color rgb="FF000000"/>
            <rFont val="Calibri"/>
            <family val="2"/>
          </rPr>
          <t>Microsoft Office User: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>This is the total market size for these specified descriptions.</t>
        </r>
      </text>
    </comment>
    <comment ref="AY15" authorId="0" shapeId="0" xr:uid="{59A4B232-0EF1-5B42-B126-1F025C8D0B9B}">
      <text>
        <r>
          <rPr>
            <b/>
            <sz val="9"/>
            <color rgb="FF000000"/>
            <rFont val="Calibri"/>
            <family val="2"/>
          </rPr>
          <t>Microsoft Office User: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>This is the total market size for these specified descriptions.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R18" authorId="0" shapeId="0" xr:uid="{00000000-0006-0000-0100-000001000000}">
      <text>
        <r>
          <rPr>
            <b/>
            <sz val="9"/>
            <color indexed="81"/>
            <rFont val="Calibri"/>
            <family val="2"/>
          </rPr>
          <t>Microsoft Office User:</t>
        </r>
        <r>
          <rPr>
            <sz val="9"/>
            <color indexed="81"/>
            <rFont val="Calibri"/>
            <family val="2"/>
          </rPr>
          <t xml:space="preserve">
20 cheer / stunt
10 wrestling 
10 mma
10 BJJ</t>
        </r>
      </text>
    </comment>
    <comment ref="S24" authorId="0" shapeId="0" xr:uid="{00000000-0006-0000-0100-000002000000}">
      <text>
        <r>
          <rPr>
            <b/>
            <sz val="9"/>
            <color indexed="81"/>
            <rFont val="Calibri"/>
            <family val="2"/>
          </rPr>
          <t>Microsoft Office User:</t>
        </r>
        <r>
          <rPr>
            <sz val="9"/>
            <color indexed="81"/>
            <rFont val="Calibri"/>
            <family val="2"/>
          </rPr>
          <t xml:space="preserve">
This is the total market size for these specified descriptions.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2" authorId="0" shapeId="0" xr:uid="{00000000-0006-0000-0200-000001000000}">
      <text>
        <r>
          <rPr>
            <b/>
            <sz val="10"/>
            <color rgb="FF000000"/>
            <rFont val="Calibri"/>
            <family val="2"/>
          </rPr>
          <t>Microsoft Office User:</t>
        </r>
        <r>
          <rPr>
            <sz val="10"/>
            <color rgb="FF000000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<sst xmlns="http://schemas.openxmlformats.org/spreadsheetml/2006/main" count="2190" uniqueCount="440">
  <si>
    <t>Var</t>
  </si>
  <si>
    <t>Assumption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</si>
  <si>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</si>
  <si>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</si>
  <si>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</si>
  <si>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</si>
  <si>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</si>
  <si>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</si>
  <si>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</si>
  <si>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</si>
  <si>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</si>
  <si>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</si>
  <si>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</si>
  <si>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</si>
  <si>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Year 1</t>
  </si>
  <si>
    <t>Year 2</t>
  </si>
  <si>
    <t>Year 3</t>
  </si>
  <si>
    <t>KPIS</t>
  </si>
  <si>
    <t>Marketing Spend</t>
  </si>
  <si>
    <t>Key in</t>
  </si>
  <si>
    <t>-------------------&gt;</t>
  </si>
  <si>
    <t>Monthly Recruitment Rate</t>
  </si>
  <si>
    <t>Month Zero Start</t>
  </si>
  <si>
    <t>Total Market Penetration</t>
  </si>
  <si>
    <t>Assume</t>
  </si>
  <si>
    <t>TOTAL OPERATIONAL REVENUE</t>
  </si>
  <si>
    <t>FULL-TIME HEADCOUNT</t>
  </si>
  <si>
    <t>CEO</t>
  </si>
  <si>
    <t>CTO</t>
  </si>
  <si>
    <t>COO</t>
  </si>
  <si>
    <t>CFO</t>
  </si>
  <si>
    <t>CMO</t>
  </si>
  <si>
    <t>CIO</t>
  </si>
  <si>
    <t>Dir. of UI/UX</t>
  </si>
  <si>
    <t>UI/UX Designer</t>
  </si>
  <si>
    <t>Additional Position</t>
  </si>
  <si>
    <t>Total Headcount</t>
  </si>
  <si>
    <t>Engineering Headcount</t>
  </si>
  <si>
    <t>INCOME STATEMENT</t>
  </si>
  <si>
    <t>Revenue (from above)</t>
  </si>
  <si>
    <t>Cost of Goods Sold</t>
  </si>
  <si>
    <t>Gross Profit</t>
  </si>
  <si>
    <t>Gross margin</t>
  </si>
  <si>
    <t>Operating Expenses</t>
  </si>
  <si>
    <t>Marketing Costs</t>
  </si>
  <si>
    <t>Payroll</t>
  </si>
  <si>
    <t>Salary/Mo.</t>
  </si>
  <si>
    <t>Bonuses</t>
  </si>
  <si>
    <t>Benefits</t>
  </si>
  <si>
    <t>$/Emp/Mo.</t>
  </si>
  <si>
    <t>Payroll Taxes</t>
  </si>
  <si>
    <t>Rate</t>
  </si>
  <si>
    <t>Payroll Administration</t>
  </si>
  <si>
    <t>Contract Labor</t>
  </si>
  <si>
    <t>Monthly Spend</t>
  </si>
  <si>
    <t>Customer Acquisition Costs</t>
  </si>
  <si>
    <t>From lines 7 and 20</t>
  </si>
  <si>
    <t>General &amp; Administrative Expenses</t>
  </si>
  <si>
    <t>Auto Expenses</t>
  </si>
  <si>
    <t>$/staff person/mo</t>
  </si>
  <si>
    <t>Computer &amp; internet expenses (under $1K)</t>
  </si>
  <si>
    <t>Computer Equip/Furniture/Misc. (1K+)</t>
  </si>
  <si>
    <t>Web Services</t>
  </si>
  <si>
    <t>Gifts</t>
  </si>
  <si>
    <t>Hiring Fees</t>
  </si>
  <si>
    <t>Insurance Expenses</t>
  </si>
  <si>
    <t>M&amp;E</t>
  </si>
  <si>
    <t>Office Supplies &amp; Expenses (under $1K)</t>
  </si>
  <si>
    <t>Postage &amp; Shipping</t>
  </si>
  <si>
    <t>Spend/mo</t>
  </si>
  <si>
    <t>Legal/Compliance Spend</t>
  </si>
  <si>
    <t>Rent - Office</t>
  </si>
  <si>
    <t>Telephone Expenses</t>
  </si>
  <si>
    <t>Travel Expenses</t>
  </si>
  <si>
    <t>Operating Income</t>
  </si>
  <si>
    <t>Operating margin</t>
  </si>
  <si>
    <t>Other Income (Interest on Bank Acct and Float)</t>
  </si>
  <si>
    <t>interest rate</t>
  </si>
  <si>
    <t>Net Income</t>
  </si>
  <si>
    <t>BALANCE SHEET</t>
  </si>
  <si>
    <t>Total Bank Accounts</t>
  </si>
  <si>
    <t>A/R + Other Current Assets</t>
  </si>
  <si>
    <t>% of Mo Revenue</t>
  </si>
  <si>
    <t>Current Assets</t>
  </si>
  <si>
    <t>Fixed Assets</t>
  </si>
  <si>
    <t>Total Assets</t>
  </si>
  <si>
    <t>Current Liabilities</t>
  </si>
  <si>
    <t>% of Mo OpEx</t>
  </si>
  <si>
    <t>LT Liabilities</t>
  </si>
  <si>
    <t>Total Liabilities</t>
  </si>
  <si>
    <t>Capital Stock</t>
  </si>
  <si>
    <t>Accumulated Income</t>
  </si>
  <si>
    <t>Total Equity</t>
  </si>
  <si>
    <t>TOTAL LIABILITIES AND EQUITY</t>
  </si>
  <si>
    <t>Check</t>
  </si>
  <si>
    <t>CASH FLOW STATEMENT</t>
  </si>
  <si>
    <t>Increase/Decrease in Working Capital</t>
  </si>
  <si>
    <t>Change in LT Assets/Liabilities</t>
  </si>
  <si>
    <t>Cash Flow from Operations</t>
  </si>
  <si>
    <t>CapEx</t>
  </si>
  <si>
    <t>Acquisitions</t>
  </si>
  <si>
    <t>Cash Flow from Investments</t>
  </si>
  <si>
    <t>Issuance(Repayment) of Equity</t>
  </si>
  <si>
    <t>Issuance(Repayment) of LT Debt</t>
  </si>
  <si>
    <t>Dividends</t>
  </si>
  <si>
    <t>Cash Flow from Financing</t>
  </si>
  <si>
    <t>Beginning Balance</t>
  </si>
  <si>
    <t>Starting Balance</t>
  </si>
  <si>
    <t>Net Change in Cash</t>
  </si>
  <si>
    <t>Ending Balance</t>
  </si>
  <si>
    <t>Other Fees (Form Creators, Stripe, Intercom,Etc)</t>
  </si>
  <si>
    <t>OPERATIONAL REVENUE</t>
  </si>
  <si>
    <t>ENDING BALANCE</t>
  </si>
  <si>
    <r>
      <t xml:space="preserve">NET INCOME </t>
    </r>
    <r>
      <rPr>
        <i/>
        <sz val="8"/>
        <color theme="1"/>
        <rFont val="Calibri"/>
        <family val="2"/>
      </rPr>
      <t>(with operating margin and adjusted interest)</t>
    </r>
  </si>
  <si>
    <t>OPERATING INCOME</t>
  </si>
  <si>
    <t>OPERATING EXPENSES</t>
  </si>
  <si>
    <t xml:space="preserve">INCOME STATEMENT SUMMARY </t>
  </si>
  <si>
    <t>BALANCE SHEET SUMMARY</t>
  </si>
  <si>
    <t>Total Liabilities and Equity</t>
  </si>
  <si>
    <t>Financial Model</t>
  </si>
  <si>
    <t>Acq Cost / User</t>
  </si>
  <si>
    <t>Users - DashReel</t>
  </si>
  <si>
    <t>Fractional Paid User Recruitments</t>
  </si>
  <si>
    <t>Organic User Recruitments</t>
  </si>
  <si>
    <t>% Breakdown</t>
  </si>
  <si>
    <t>Expert</t>
  </si>
  <si>
    <t>Athlete</t>
  </si>
  <si>
    <t>Unadjusted(Fractional)One Time Users DashReel</t>
  </si>
  <si>
    <t>Unadjusted(Fractional)Subscription Users DashReel</t>
  </si>
  <si>
    <t>IOS Developer</t>
  </si>
  <si>
    <t>Android Developer</t>
  </si>
  <si>
    <t>Market Research</t>
  </si>
  <si>
    <t>Social Media Handler</t>
  </si>
  <si>
    <t>SEO Expert</t>
  </si>
  <si>
    <t>Videographer</t>
  </si>
  <si>
    <t>Animator</t>
  </si>
  <si>
    <t>Office Manager</t>
  </si>
  <si>
    <t>Receptionist</t>
  </si>
  <si>
    <t>Front End Developer</t>
  </si>
  <si>
    <t>Film Experts</t>
  </si>
  <si>
    <t>Influencer Marketing</t>
  </si>
  <si>
    <t>SEO</t>
  </si>
  <si>
    <t>PR</t>
  </si>
  <si>
    <t>Sport Events</t>
  </si>
  <si>
    <t>Endorsements</t>
  </si>
  <si>
    <t>Total  Users - DashReel</t>
  </si>
  <si>
    <t>Unadjusted(Fractional)Film Experts DashReel</t>
  </si>
  <si>
    <t>Total Film Experts - DashReel</t>
  </si>
  <si>
    <t>Digital marketing</t>
  </si>
  <si>
    <t>Strategic Partnerships</t>
  </si>
  <si>
    <t>Accounting</t>
  </si>
  <si>
    <t>Valuation</t>
  </si>
  <si>
    <t>Line of Credit</t>
  </si>
  <si>
    <t>One Time Churn</t>
  </si>
  <si>
    <t>One Time Users Churn</t>
  </si>
  <si>
    <t>One Time Users Cancellations</t>
  </si>
  <si>
    <t>Subscription Users Churn</t>
  </si>
  <si>
    <t>Subscription Users Cancellations</t>
  </si>
  <si>
    <t>Subscription Churn</t>
  </si>
  <si>
    <t>Film Expert Churn</t>
  </si>
  <si>
    <t>Film Expert Cancellations</t>
  </si>
  <si>
    <t>Total # of Film Broken Down per Expert - DashReel</t>
  </si>
  <si>
    <t>Research</t>
  </si>
  <si>
    <t>UX Research</t>
  </si>
  <si>
    <t>Digital Marketing</t>
  </si>
  <si>
    <t>2020 (Beta test)</t>
  </si>
  <si>
    <t>1st half of year</t>
  </si>
  <si>
    <t>2nd half</t>
  </si>
  <si>
    <t>video (What we are doing)</t>
  </si>
  <si>
    <t>Show the platform (show images)</t>
  </si>
  <si>
    <t>Talk about the ask, Revenue and opportunity (Make this a part of the vision)</t>
  </si>
  <si>
    <t>Show the team (How)</t>
  </si>
  <si>
    <t>get into the monetization</t>
  </si>
  <si>
    <t xml:space="preserve">get into the persona </t>
  </si>
  <si>
    <t xml:space="preserve">talk about the technology </t>
  </si>
  <si>
    <t xml:space="preserve">closing </t>
  </si>
  <si>
    <t>make the invrstor and coahc the hero in the deck</t>
  </si>
  <si>
    <t xml:space="preserve">story brand by dennis miller </t>
  </si>
  <si>
    <t xml:space="preserve">with your support we can extend opportunity and change in the world of athletics. </t>
  </si>
  <si>
    <t>Subscription Film Experts (Marketing Profile)</t>
  </si>
  <si>
    <t>Customer Service</t>
  </si>
  <si>
    <t>total</t>
  </si>
  <si>
    <t>Assumptions</t>
  </si>
  <si>
    <t>Assumed Growth &amp; Cost</t>
  </si>
  <si>
    <t>Year 4</t>
  </si>
  <si>
    <t>US Athletes (5-25)</t>
  </si>
  <si>
    <t>Cheer,Wrestling,MMA,BJJ)</t>
  </si>
  <si>
    <t>Video Ads (% of total Revenue)</t>
  </si>
  <si>
    <t>Unadjusted(Fractional)Film Experts (Marketing Subscriptions) DashReel</t>
  </si>
  <si>
    <t>Film Expert Marketing Subscription Churn</t>
  </si>
  <si>
    <t>Marketing</t>
  </si>
  <si>
    <t>Totals</t>
  </si>
  <si>
    <t>Film Breakdown Package Average price 1</t>
  </si>
  <si>
    <t>Film Breakdown Package Average price 2</t>
  </si>
  <si>
    <t>Film Breakdown Package Average price 3</t>
  </si>
  <si>
    <t>Film Breakdown Package Average price 4</t>
  </si>
  <si>
    <t>Film Breakdown Package Average price 5</t>
  </si>
  <si>
    <t>Film Breakdown Package Average price 6</t>
  </si>
  <si>
    <t>Film Breakdown Package Average price 7</t>
  </si>
  <si>
    <t>Film Breakdown Package Average price 8</t>
  </si>
  <si>
    <t>Film Breakdown Package Average price 9</t>
  </si>
  <si>
    <t>Film Breakdown Package Average price 10</t>
  </si>
  <si>
    <t>DashCash</t>
  </si>
  <si>
    <t>DashCash Purchased</t>
  </si>
  <si>
    <t>Expert Revenue (90% of film expert revenue)</t>
  </si>
  <si>
    <t>DashCash leftover after purchases</t>
  </si>
  <si>
    <t>DashReels Revenue (20% fee from Athlete 10% from film expert)</t>
  </si>
  <si>
    <t>DashReel: Expert Fee</t>
  </si>
  <si>
    <t>DashReel: Athlete Fee</t>
  </si>
  <si>
    <t>Total Revenue</t>
  </si>
  <si>
    <t>Hosting Fees</t>
  </si>
  <si>
    <t>US Fans</t>
  </si>
  <si>
    <t>Global</t>
  </si>
  <si>
    <t>$ purchasing Package 1</t>
  </si>
  <si>
    <t>$ purchasing Package 2</t>
  </si>
  <si>
    <t>$ purchasing Package 3</t>
  </si>
  <si>
    <t>$ purchasing Package 4</t>
  </si>
  <si>
    <t>$ purchasing Package 5</t>
  </si>
  <si>
    <t>$ purchasing Package 6</t>
  </si>
  <si>
    <t>$ purchasing Package 7</t>
  </si>
  <si>
    <t>$ purchasing Package 8</t>
  </si>
  <si>
    <t>$ purchasing Package 9</t>
  </si>
  <si>
    <t>Access to Video Libraries</t>
  </si>
  <si>
    <t>DashReel's Cut</t>
  </si>
  <si>
    <t>Experts Price</t>
  </si>
  <si>
    <t>% of total Price</t>
  </si>
  <si>
    <t xml:space="preserve"> </t>
  </si>
  <si>
    <t>Growth Rate</t>
  </si>
  <si>
    <t>UI Developer</t>
  </si>
  <si>
    <t>Marketing Agency</t>
  </si>
  <si>
    <t>Frontend Developer</t>
  </si>
  <si>
    <t>Senior Frontend Developer</t>
  </si>
  <si>
    <t>Senior UI Developer</t>
  </si>
  <si>
    <t>Senior Full Stack Developer</t>
  </si>
  <si>
    <t>Full Stack Developer</t>
  </si>
  <si>
    <t>Sports Advisors</t>
  </si>
  <si>
    <t>Systems Architect</t>
  </si>
  <si>
    <t>Augmented Reality Developers</t>
  </si>
  <si>
    <t>Virtual Reality Developers</t>
  </si>
  <si>
    <t>Virtual Reality Develoeprs</t>
  </si>
  <si>
    <t>Revenue Exceeds Expenses</t>
  </si>
  <si>
    <t>Marketing Budget</t>
  </si>
  <si>
    <t>ML Engineer</t>
  </si>
  <si>
    <r>
      <t xml:space="preserve">Amazon S3 </t>
    </r>
    <r>
      <rPr>
        <i/>
        <sz val="10"/>
        <color theme="1"/>
        <rFont val="Calibri"/>
        <family val="2"/>
      </rPr>
      <t>(per GB)</t>
    </r>
  </si>
  <si>
    <t>GB per user</t>
  </si>
  <si>
    <t>Live</t>
  </si>
  <si>
    <r>
      <t xml:space="preserve">Lambda Labs (8x NVIDIA A100) - </t>
    </r>
    <r>
      <rPr>
        <i/>
        <sz val="10"/>
        <color theme="1"/>
        <rFont val="Calibri"/>
        <family val="2"/>
      </rPr>
      <t>(Per Hour)</t>
    </r>
    <r>
      <rPr>
        <sz val="10"/>
        <color theme="1"/>
        <rFont val="Calibri"/>
        <family val="2"/>
      </rPr>
      <t xml:space="preserve"> - 5,120hrs of videos processed a day</t>
    </r>
  </si>
  <si>
    <t>Marketing Professional</t>
  </si>
  <si>
    <t>Account Manager / Sales</t>
  </si>
  <si>
    <t>ML Data Creators</t>
  </si>
  <si>
    <t>Data Scientist</t>
  </si>
  <si>
    <t>QA Engineer</t>
  </si>
  <si>
    <t>per employee</t>
  </si>
  <si>
    <t>Monthly Cost</t>
  </si>
  <si>
    <t>Total Cost</t>
  </si>
  <si>
    <t xml:space="preserve">3 Month Revenue </t>
  </si>
  <si>
    <t>Month 6 Year 2</t>
  </si>
  <si>
    <t>(B2B) Avg Customer Acquisition Cost</t>
  </si>
  <si>
    <t>(B2C) Avg Customer Acquisition Cost</t>
  </si>
  <si>
    <t>Avg. Gross Profit Margins</t>
  </si>
  <si>
    <t>Free</t>
  </si>
  <si>
    <t>Concurrent Usage</t>
  </si>
  <si>
    <t>Transcribing audio into text</t>
  </si>
  <si>
    <t>AI chaptering</t>
  </si>
  <si>
    <t>Multilingual Subtitles</t>
  </si>
  <si>
    <t>Aspect Ratio Adjusment</t>
  </si>
  <si>
    <t>Processing Power</t>
  </si>
  <si>
    <t>Support</t>
  </si>
  <si>
    <t>x</t>
  </si>
  <si>
    <t>Community support only</t>
  </si>
  <si>
    <t>Price</t>
  </si>
  <si>
    <t>Data Storage (GB)</t>
  </si>
  <si>
    <t>Frequency</t>
  </si>
  <si>
    <t>Monthly</t>
  </si>
  <si>
    <t>Bandwidth (GB per month)</t>
  </si>
  <si>
    <t>HD (1080p) video resolution</t>
  </si>
  <si>
    <t>Email support with 24-hour response time</t>
  </si>
  <si>
    <t>Early Beta User Discount</t>
  </si>
  <si>
    <t>Limitations</t>
  </si>
  <si>
    <t>Yearly</t>
  </si>
  <si>
    <t>Annual Subscription Discount</t>
  </si>
  <si>
    <t>Early Beta User Subscription</t>
  </si>
  <si>
    <t>Discount Duration (Months)</t>
  </si>
  <si>
    <t>AI Predicted Engagement</t>
  </si>
  <si>
    <t>Post-Editing Features</t>
  </si>
  <si>
    <t>(English Only)</t>
  </si>
  <si>
    <t>Exporting</t>
  </si>
  <si>
    <t>Watermark Removal</t>
  </si>
  <si>
    <t>(Reelize Logo)</t>
  </si>
  <si>
    <t>Chapters</t>
  </si>
  <si>
    <t>Clips</t>
  </si>
  <si>
    <t>Reelize Picks</t>
  </si>
  <si>
    <t>Finalized Reels</t>
  </si>
  <si>
    <t>Transcribed Audio</t>
  </si>
  <si>
    <t>Summaries</t>
  </si>
  <si>
    <t>Tags</t>
  </si>
  <si>
    <t>(Soft) Subtitles</t>
  </si>
  <si>
    <t>Mp4, Mp3</t>
  </si>
  <si>
    <t>YouTube Chapterization</t>
  </si>
  <si>
    <t>txt</t>
  </si>
  <si>
    <t>srt</t>
  </si>
  <si>
    <t>txt, csv</t>
  </si>
  <si>
    <t>txt, csv, mogrt</t>
  </si>
  <si>
    <r>
      <t xml:space="preserve">(Bulk Process) </t>
    </r>
    <r>
      <rPr>
        <b/>
        <sz val="12"/>
        <color theme="1"/>
        <rFont val="Calibri"/>
        <family val="2"/>
        <scheme val="minor"/>
      </rPr>
      <t>YouTube</t>
    </r>
    <r>
      <rPr>
        <sz val="12"/>
        <color theme="1"/>
        <rFont val="Calibri"/>
        <family val="2"/>
        <scheme val="minor"/>
      </rPr>
      <t xml:space="preserve"> - up to the data storage limit</t>
    </r>
  </si>
  <si>
    <r>
      <t xml:space="preserve">(Bulk Process) </t>
    </r>
    <r>
      <rPr>
        <b/>
        <sz val="12"/>
        <color theme="1"/>
        <rFont val="Calibri"/>
        <family val="2"/>
        <scheme val="minor"/>
      </rPr>
      <t>Spotify</t>
    </r>
    <r>
      <rPr>
        <sz val="12"/>
        <color theme="1"/>
        <rFont val="Calibri"/>
        <family val="2"/>
        <scheme val="minor"/>
      </rPr>
      <t xml:space="preserve"> - up to the data storage limit</t>
    </r>
  </si>
  <si>
    <r>
      <t xml:space="preserve">(Bulk Process) </t>
    </r>
    <r>
      <rPr>
        <b/>
        <sz val="12"/>
        <color theme="1"/>
        <rFont val="Calibri"/>
        <family val="2"/>
        <scheme val="minor"/>
      </rPr>
      <t>Twitch</t>
    </r>
    <r>
      <rPr>
        <sz val="12"/>
        <color theme="1"/>
        <rFont val="Calibri"/>
        <family val="2"/>
        <scheme val="minor"/>
      </rPr>
      <t xml:space="preserve"> - up to the data storage limit</t>
    </r>
  </si>
  <si>
    <t>Users - Reelize</t>
  </si>
  <si>
    <t>Unadjusted(Fractional) NEW (Podcasters) Users Reelize</t>
  </si>
  <si>
    <t>Unadjusted(Fractional) Running Total (Podcasters) Users Reelize</t>
  </si>
  <si>
    <t>(MVP Launch)</t>
  </si>
  <si>
    <t>(Beta)</t>
  </si>
  <si>
    <t>Month 1 (May 2023)</t>
  </si>
  <si>
    <t>Month 2 (June 2023)</t>
  </si>
  <si>
    <t>Month 3 (July 2023)</t>
  </si>
  <si>
    <t>Month 4 (Aug. 2023)</t>
  </si>
  <si>
    <t>Month 5 (Sept. 2023)</t>
  </si>
  <si>
    <t>Month 6 (Oct. 2023)</t>
  </si>
  <si>
    <t>Month 7 (Nov. 2023)</t>
  </si>
  <si>
    <t>Month 8 (Dec. 2023)</t>
  </si>
  <si>
    <t>Month 9 (Jan. 2024)</t>
  </si>
  <si>
    <t>Month 10 (Feb. 2024)</t>
  </si>
  <si>
    <t>Month 11 (Mar. 2024)</t>
  </si>
  <si>
    <t>Month 12 (Apr. 2024)</t>
  </si>
  <si>
    <t>Initial Beta User Group</t>
  </si>
  <si>
    <t>% of Users</t>
  </si>
  <si>
    <t>(New) Free Users</t>
  </si>
  <si>
    <t>(Running Total) Free Users</t>
  </si>
  <si>
    <t>Conferences</t>
  </si>
  <si>
    <t>Director of Technology</t>
  </si>
  <si>
    <t>CTO / Head of AI</t>
  </si>
  <si>
    <t>Month 13 (May 2024)</t>
  </si>
  <si>
    <t>Month 14 (June 2024)</t>
  </si>
  <si>
    <t>Month 15 (July 2024)</t>
  </si>
  <si>
    <t>Month 16 (Aug. 2024)</t>
  </si>
  <si>
    <t>Month 17 (Sept. 2024)</t>
  </si>
  <si>
    <t>Month 18 (Oct. 2024)</t>
  </si>
  <si>
    <t>Month 19 (Nov. 2024)</t>
  </si>
  <si>
    <t>Month 20 (Dec. 2024)</t>
  </si>
  <si>
    <t>Month 21 (Jan. 2025)</t>
  </si>
  <si>
    <t>Month 22 (Feb. 2025)</t>
  </si>
  <si>
    <t>Month 23 (Mar. 2025)</t>
  </si>
  <si>
    <t>Month 24 (Apr. 2025)</t>
  </si>
  <si>
    <t>Month 25 (May 2025)</t>
  </si>
  <si>
    <t>Month 26 (June 2025)</t>
  </si>
  <si>
    <t>Month 27 (July 2025)</t>
  </si>
  <si>
    <t>Month 28 (Aug. 2025)</t>
  </si>
  <si>
    <t>Month 29 (Sept. 2025)</t>
  </si>
  <si>
    <t>Month 30 (Oct. 2025)</t>
  </si>
  <si>
    <t>Month 31 (Nov. 2025)</t>
  </si>
  <si>
    <t>Month 32 (Dec. 2025)</t>
  </si>
  <si>
    <t>Month 33 (Jan. 2026)</t>
  </si>
  <si>
    <t>Month 34 (Feb. 2026)</t>
  </si>
  <si>
    <t>Month 35 (Mar. 2026)</t>
  </si>
  <si>
    <t>Month 36 (Apr. 2026)</t>
  </si>
  <si>
    <t>Subtitles</t>
  </si>
  <si>
    <t>Video Show Notes</t>
  </si>
  <si>
    <t>Social Post Recommendations</t>
  </si>
  <si>
    <t>Share Directly onto Social Platforms</t>
  </si>
  <si>
    <t>1 request per week</t>
  </si>
  <si>
    <t>5 requests per week</t>
  </si>
  <si>
    <t>20 requests per week</t>
  </si>
  <si>
    <t>4k video resolution</t>
  </si>
  <si>
    <t>Email &amp; call support with 24-hour response time</t>
  </si>
  <si>
    <t>50 requests per week</t>
  </si>
  <si>
    <t>Unlimited</t>
  </si>
  <si>
    <t>1TB</t>
  </si>
  <si>
    <t>Dedicated Account Manager</t>
  </si>
  <si>
    <t>(Running Total) Users Tier 1</t>
  </si>
  <si>
    <t>(Running Total) Users Tier 2</t>
  </si>
  <si>
    <t>Tier 1 (Lower end content creators)</t>
  </si>
  <si>
    <t>Tier 2 (Consistent Content Creators)</t>
  </si>
  <si>
    <t>Tier 3 (Small Teams)</t>
  </si>
  <si>
    <t>Tier 4 (Large Production Teams)</t>
  </si>
  <si>
    <t>HD (720p) video resolution</t>
  </si>
  <si>
    <t>Month 37 (May 2026)</t>
  </si>
  <si>
    <t>Month 38 (June 2026)</t>
  </si>
  <si>
    <t>Month 39 (July 2026)</t>
  </si>
  <si>
    <t>Month 40 (Aug. 2026)</t>
  </si>
  <si>
    <t>Month 41 (Sept. 2026)</t>
  </si>
  <si>
    <t>Month 42 (Oct. 2026)</t>
  </si>
  <si>
    <t>Month 43 (Nov. 2026)</t>
  </si>
  <si>
    <t>Month 44 (Dec. 2026)</t>
  </si>
  <si>
    <t>Month 45 (Jan. 2027)</t>
  </si>
  <si>
    <t>Month 46 (Feb. 2027)</t>
  </si>
  <si>
    <t>Month 47 (Mar. 2027)</t>
  </si>
  <si>
    <t>Month 48 (Apr. 2027)</t>
  </si>
  <si>
    <t># of Reels Created per Video</t>
  </si>
  <si>
    <t>Pay-per-use</t>
  </si>
  <si>
    <t>Number of Requests</t>
  </si>
  <si>
    <t>4hrs per Mo / per user</t>
  </si>
  <si>
    <t>YouTube</t>
  </si>
  <si>
    <t>Pay-per use</t>
  </si>
  <si>
    <t>Price / per min</t>
  </si>
  <si>
    <t>Total Price per 60min</t>
  </si>
  <si>
    <t>total # of Hrs / per month</t>
  </si>
  <si>
    <t>Total # of videos (Assuming each video = 1hr) per month</t>
  </si>
  <si>
    <t>Individual</t>
  </si>
  <si>
    <t>Professional</t>
  </si>
  <si>
    <t>Viral</t>
  </si>
  <si>
    <t>Producer</t>
  </si>
  <si>
    <t>(New) Pay-per-use</t>
  </si>
  <si>
    <t>(Running Total) Pay per use</t>
  </si>
  <si>
    <t>NEW (Monthly) Beta User ($) Pay per use</t>
  </si>
  <si>
    <t>Running Total (Monthly) Beta User ($) Pay per use</t>
  </si>
  <si>
    <t>Pay per use (Monthly) Churn</t>
  </si>
  <si>
    <t>(pay per user) Cancellations</t>
  </si>
  <si>
    <t>Phase 1</t>
  </si>
  <si>
    <t>YouTube Influencer Marketing</t>
  </si>
  <si>
    <t>Internal Short Formed Content Creators</t>
  </si>
  <si>
    <t>Digital Marketing (YT, TikTok, Instagram)</t>
  </si>
  <si>
    <t>TikTok Influencer Marketing</t>
  </si>
  <si>
    <t>$ per Month</t>
  </si>
  <si>
    <t>Hires</t>
  </si>
  <si>
    <t>UI/UX Designer (Responsive Designs)</t>
  </si>
  <si>
    <t>Total Duration (Months)</t>
  </si>
  <si>
    <t>Travel</t>
  </si>
  <si>
    <t>Legal</t>
  </si>
  <si>
    <t>Administrative + Hosting</t>
  </si>
  <si>
    <t>Compute</t>
  </si>
  <si>
    <t>Hosting</t>
  </si>
  <si>
    <t>Phase 2</t>
  </si>
  <si>
    <t>Total Raise</t>
  </si>
  <si>
    <t>Runway: 6 Months</t>
  </si>
  <si>
    <t>Total</t>
  </si>
  <si>
    <t>Per week</t>
  </si>
  <si>
    <t>Lodging</t>
  </si>
  <si>
    <t>Compute + Hosting</t>
  </si>
  <si>
    <t>Digital Marketing (YT, TikTok, IG/FB, X, Linkedin)</t>
  </si>
  <si>
    <t>Runway</t>
  </si>
  <si>
    <t>5 months</t>
  </si>
  <si>
    <t>Incorporation Fees</t>
  </si>
  <si>
    <t>Snapshot</t>
  </si>
  <si>
    <t>Highlight</t>
  </si>
  <si>
    <t>Cinematic</t>
  </si>
  <si>
    <r>
      <t xml:space="preserve">Running Total (Monthly) Beta User ($) </t>
    </r>
    <r>
      <rPr>
        <b/>
        <sz val="10"/>
        <color rgb="FF000000"/>
        <rFont val="Calibri"/>
        <family val="2"/>
        <scheme val="minor"/>
      </rPr>
      <t>SNAPSHOT</t>
    </r>
  </si>
  <si>
    <r>
      <t xml:space="preserve">NEW (Monthly) Beta User ($) </t>
    </r>
    <r>
      <rPr>
        <b/>
        <sz val="10"/>
        <color rgb="FF000000"/>
        <rFont val="Calibri"/>
        <family val="2"/>
        <scheme val="minor"/>
      </rPr>
      <t>SNAPSHOT</t>
    </r>
  </si>
  <si>
    <r>
      <t xml:space="preserve">NEW (Monthly) Beta User ($) </t>
    </r>
    <r>
      <rPr>
        <b/>
        <sz val="10"/>
        <color rgb="FF000000"/>
        <rFont val="Calibri"/>
        <family val="2"/>
        <scheme val="minor"/>
      </rPr>
      <t>HIGHLIGHT</t>
    </r>
  </si>
  <si>
    <r>
      <t xml:space="preserve">Running Total (Monthly) Beta User ($) </t>
    </r>
    <r>
      <rPr>
        <b/>
        <sz val="10"/>
        <color rgb="FF000000"/>
        <rFont val="Calibri"/>
        <family val="2"/>
        <scheme val="minor"/>
      </rPr>
      <t>HIGHLIGHT</t>
    </r>
  </si>
  <si>
    <r>
      <t xml:space="preserve">NEW (Monthly) Beta User ($) </t>
    </r>
    <r>
      <rPr>
        <b/>
        <sz val="10"/>
        <color rgb="FF000000"/>
        <rFont val="Calibri"/>
        <family val="2"/>
        <scheme val="minor"/>
      </rPr>
      <t>CINEMATIC</t>
    </r>
  </si>
  <si>
    <r>
      <t xml:space="preserve">Running Total (Monthly) Beta User ($) </t>
    </r>
    <r>
      <rPr>
        <b/>
        <sz val="10"/>
        <color rgb="FF000000"/>
        <rFont val="Calibri"/>
        <family val="2"/>
        <scheme val="minor"/>
      </rPr>
      <t>CINEMATIC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</si>
</sst>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#,###"/>
    <numFmt numFmtId="166" formatCode="[$-409]mmm\-yy;@"/>
    <numFmt numFmtId="167" formatCode="0.0%"/>
    <numFmt numFmtId="168" formatCode="_(&quot;$&quot;* #,##0_);_(&quot;$&quot;* \(#,##0\);_(&quot;$&quot;* &quot;-&quot;??_);_(@_)"/>
    <numFmt numFmtId="169" formatCode="0.0000000%"/>
    <numFmt numFmtId="170" formatCode="_(* #,##0_);_(* \(#,##0\);_(* &quot;-&quot;??_);_(@_)"/>
    <numFmt numFmtId="171" formatCode="&quot;$&quot;#,##0"/>
    <numFmt numFmtId="172" formatCode="_(&quot;$&quot;* #,##0.000_);_(&quot;$&quot;* \(#,##0.000\);_(&quot;$&quot;* &quot;-&quot;??_);_(@_)"/>
    <numFmt numFmtId="173" formatCode="&quot;$&quot;#,##0.00"/>
  </numFmts>
  <fonts count="5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i/>
      <sz val="10"/>
      <color theme="1"/>
      <name val="Calibri"/>
      <family val="2"/>
    </font>
    <font>
      <u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u/>
      <sz val="10"/>
      <color theme="1"/>
      <name val="Calibri"/>
      <family val="2"/>
    </font>
    <font>
      <sz val="10"/>
      <color theme="0" tint="-0.499984740745262"/>
      <name val="Calibri"/>
      <family val="2"/>
    </font>
    <font>
      <b/>
      <u/>
      <sz val="10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rgb="FF0000FF"/>
      <name val="Calibri"/>
      <family val="2"/>
    </font>
    <font>
      <sz val="10"/>
      <color rgb="FF0432FF"/>
      <name val="Calibri"/>
      <family val="2"/>
    </font>
    <font>
      <b/>
      <sz val="10"/>
      <color rgb="FF0000FF"/>
      <name val="Calibri"/>
      <family val="2"/>
    </font>
    <font>
      <i/>
      <sz val="8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0"/>
      <name val="Calibri"/>
      <family val="2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i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2"/>
      <color rgb="FF0061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8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10"/>
      <color rgb="FF3F3F76"/>
      <name val="Calibri"/>
      <family val="2"/>
    </font>
    <font>
      <sz val="10"/>
      <color rgb="FF9C0006"/>
      <name val="Calibri"/>
      <family val="2"/>
      <scheme val="minor"/>
    </font>
    <font>
      <sz val="10"/>
      <color rgb="FF9C5700"/>
      <name val="Calibri"/>
      <family val="2"/>
    </font>
    <font>
      <sz val="10"/>
      <color rgb="FF9C5700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color rgb="FF00B050"/>
      <name val="Calibri"/>
      <family val="2"/>
      <scheme val="minor"/>
    </font>
    <font>
      <sz val="4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</font>
    <font>
      <b/>
      <sz val="10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5F3F6"/>
        <bgColor indexed="64"/>
      </patternFill>
    </fill>
    <fill>
      <patternFill patternType="solid">
        <fgColor rgb="FF90E78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EB9C"/>
        <bgColor rgb="FF000000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</borders>
  <cellStyleXfs count="3405">
    <xf numFmtId="0" fontId="0" fillId="0" borderId="0"/>
    <xf numFmtId="9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5" fillId="15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0" fillId="16" borderId="0" applyNumberFormat="0" applyBorder="0" applyAlignment="0" applyProtection="0"/>
    <xf numFmtId="0" fontId="41" fillId="17" borderId="0" applyNumberFormat="0" applyBorder="0" applyAlignment="0" applyProtection="0"/>
    <xf numFmtId="0" fontId="42" fillId="18" borderId="18" applyNumberFormat="0" applyAlignment="0" applyProtection="0"/>
    <xf numFmtId="0" fontId="4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</cellStyleXfs>
  <cellXfs count="853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/>
    <xf numFmtId="0" fontId="7" fillId="2" borderId="2" xfId="0" quotePrefix="1" applyFont="1" applyFill="1" applyBorder="1" applyAlignment="1">
      <alignment horizontal="center"/>
    </xf>
    <xf numFmtId="0" fontId="7" fillId="2" borderId="4" xfId="0" quotePrefix="1" applyFont="1" applyFill="1" applyBorder="1" applyAlignment="1">
      <alignment horizontal="center"/>
    </xf>
    <xf numFmtId="0" fontId="8" fillId="0" borderId="6" xfId="0" applyFont="1" applyBorder="1"/>
    <xf numFmtId="0" fontId="6" fillId="2" borderId="7" xfId="0" applyFont="1" applyFill="1" applyBorder="1"/>
    <xf numFmtId="0" fontId="6" fillId="2" borderId="8" xfId="0" applyFont="1" applyFill="1" applyBorder="1"/>
    <xf numFmtId="0" fontId="6" fillId="3" borderId="9" xfId="0" applyFont="1" applyFill="1" applyBorder="1"/>
    <xf numFmtId="0" fontId="6" fillId="3" borderId="10" xfId="0" applyFont="1" applyFill="1" applyBorder="1"/>
    <xf numFmtId="0" fontId="6" fillId="3" borderId="11" xfId="0" applyFont="1" applyFill="1" applyBorder="1"/>
    <xf numFmtId="0" fontId="6" fillId="3" borderId="6" xfId="0" applyFont="1" applyFill="1" applyBorder="1"/>
    <xf numFmtId="0" fontId="6" fillId="0" borderId="6" xfId="0" applyFont="1" applyBorder="1"/>
    <xf numFmtId="0" fontId="6" fillId="2" borderId="8" xfId="0" quotePrefix="1" applyFont="1" applyFill="1" applyBorder="1"/>
    <xf numFmtId="3" fontId="6" fillId="3" borderId="7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3" fontId="6" fillId="3" borderId="6" xfId="0" applyNumberFormat="1" applyFont="1" applyFill="1" applyBorder="1" applyAlignment="1">
      <alignment horizontal="center"/>
    </xf>
    <xf numFmtId="3" fontId="6" fillId="3" borderId="8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64" fontId="6" fillId="3" borderId="0" xfId="0" applyNumberFormat="1" applyFont="1" applyFill="1" applyAlignment="1">
      <alignment horizontal="center"/>
    </xf>
    <xf numFmtId="9" fontId="6" fillId="3" borderId="7" xfId="1" applyFont="1" applyFill="1" applyBorder="1" applyAlignment="1">
      <alignment horizontal="center"/>
    </xf>
    <xf numFmtId="9" fontId="6" fillId="3" borderId="0" xfId="1" applyFont="1" applyFill="1" applyBorder="1" applyAlignment="1">
      <alignment horizontal="center"/>
    </xf>
    <xf numFmtId="0" fontId="6" fillId="0" borderId="5" xfId="0" applyFont="1" applyBorder="1"/>
    <xf numFmtId="0" fontId="6" fillId="2" borderId="2" xfId="0" applyFont="1" applyFill="1" applyBorder="1"/>
    <xf numFmtId="3" fontId="6" fillId="5" borderId="5" xfId="0" applyNumberFormat="1" applyFont="1" applyFill="1" applyBorder="1" applyAlignment="1">
      <alignment horizontal="center"/>
    </xf>
    <xf numFmtId="3" fontId="6" fillId="3" borderId="4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0" fontId="6" fillId="3" borderId="7" xfId="0" applyFont="1" applyFill="1" applyBorder="1"/>
    <xf numFmtId="0" fontId="6" fillId="3" borderId="0" xfId="0" applyFont="1" applyFill="1"/>
    <xf numFmtId="0" fontId="6" fillId="3" borderId="8" xfId="0" applyFont="1" applyFill="1" applyBorder="1"/>
    <xf numFmtId="3" fontId="6" fillId="3" borderId="5" xfId="0" applyNumberFormat="1" applyFont="1" applyFill="1" applyBorder="1" applyAlignment="1">
      <alignment horizontal="center"/>
    </xf>
    <xf numFmtId="0" fontId="6" fillId="2" borderId="3" xfId="0" applyFont="1" applyFill="1" applyBorder="1"/>
    <xf numFmtId="0" fontId="6" fillId="0" borderId="1" xfId="0" applyFont="1" applyBorder="1"/>
    <xf numFmtId="0" fontId="6" fillId="2" borderId="9" xfId="0" applyFont="1" applyFill="1" applyBorder="1"/>
    <xf numFmtId="0" fontId="6" fillId="2" borderId="11" xfId="0" applyFont="1" applyFill="1" applyBorder="1"/>
    <xf numFmtId="3" fontId="6" fillId="3" borderId="3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 indent="1"/>
    </xf>
    <xf numFmtId="3" fontId="9" fillId="3" borderId="0" xfId="0" applyNumberFormat="1" applyFont="1" applyFill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165" fontId="10" fillId="0" borderId="6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 indent="1"/>
    </xf>
    <xf numFmtId="165" fontId="11" fillId="0" borderId="6" xfId="0" applyNumberFormat="1" applyFont="1" applyBorder="1" applyAlignment="1">
      <alignment horizontal="left"/>
    </xf>
    <xf numFmtId="165" fontId="12" fillId="0" borderId="6" xfId="0" applyNumberFormat="1" applyFont="1" applyBorder="1" applyAlignment="1">
      <alignment horizontal="left" indent="1"/>
    </xf>
    <xf numFmtId="9" fontId="9" fillId="3" borderId="7" xfId="0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9" fontId="9" fillId="3" borderId="8" xfId="0" applyNumberFormat="1" applyFont="1" applyFill="1" applyBorder="1" applyAlignment="1">
      <alignment horizontal="center"/>
    </xf>
    <xf numFmtId="9" fontId="9" fillId="3" borderId="6" xfId="0" applyNumberFormat="1" applyFont="1" applyFill="1" applyBorder="1" applyAlignment="1">
      <alignment horizontal="center"/>
    </xf>
    <xf numFmtId="0" fontId="13" fillId="0" borderId="6" xfId="0" applyFont="1" applyBorder="1"/>
    <xf numFmtId="0" fontId="6" fillId="0" borderId="6" xfId="0" applyFont="1" applyBorder="1" applyAlignment="1" applyProtection="1">
      <alignment horizontal="left" indent="1"/>
      <protection locked="0"/>
    </xf>
    <xf numFmtId="0" fontId="6" fillId="0" borderId="6" xfId="0" applyFont="1" applyBorder="1" applyAlignment="1">
      <alignment horizontal="left" indent="1"/>
    </xf>
    <xf numFmtId="3" fontId="11" fillId="3" borderId="7" xfId="0" applyNumberFormat="1" applyFont="1" applyFill="1" applyBorder="1" applyAlignment="1">
      <alignment horizontal="center"/>
    </xf>
    <xf numFmtId="3" fontId="11" fillId="3" borderId="0" xfId="0" applyNumberFormat="1" applyFont="1" applyFill="1" applyAlignment="1">
      <alignment horizontal="center"/>
    </xf>
    <xf numFmtId="0" fontId="11" fillId="0" borderId="6" xfId="0" applyFont="1" applyBorder="1"/>
    <xf numFmtId="0" fontId="11" fillId="0" borderId="5" xfId="0" applyFont="1" applyBorder="1"/>
    <xf numFmtId="3" fontId="11" fillId="3" borderId="2" xfId="0" applyNumberFormat="1" applyFont="1" applyFill="1" applyBorder="1" applyAlignment="1">
      <alignment horizontal="center"/>
    </xf>
    <xf numFmtId="3" fontId="11" fillId="3" borderId="4" xfId="0" applyNumberFormat="1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0" borderId="1" xfId="0" applyFont="1" applyBorder="1" applyAlignment="1">
      <alignment horizontal="left" indent="1"/>
    </xf>
    <xf numFmtId="0" fontId="14" fillId="2" borderId="7" xfId="0" applyFont="1" applyFill="1" applyBorder="1"/>
    <xf numFmtId="0" fontId="14" fillId="2" borderId="8" xfId="0" applyFont="1" applyFill="1" applyBorder="1"/>
    <xf numFmtId="3" fontId="14" fillId="3" borderId="0" xfId="0" applyNumberFormat="1" applyFont="1" applyFill="1" applyAlignment="1">
      <alignment horizontal="center"/>
    </xf>
    <xf numFmtId="0" fontId="6" fillId="2" borderId="6" xfId="0" applyFont="1" applyFill="1" applyBorder="1"/>
    <xf numFmtId="0" fontId="15" fillId="2" borderId="6" xfId="0" applyFont="1" applyFill="1" applyBorder="1"/>
    <xf numFmtId="165" fontId="11" fillId="3" borderId="7" xfId="0" applyNumberFormat="1" applyFont="1" applyFill="1" applyBorder="1" applyAlignment="1">
      <alignment horizontal="center"/>
    </xf>
    <xf numFmtId="165" fontId="11" fillId="3" borderId="0" xfId="0" applyNumberFormat="1" applyFont="1" applyFill="1" applyAlignment="1">
      <alignment horizontal="center"/>
    </xf>
    <xf numFmtId="165" fontId="11" fillId="3" borderId="2" xfId="0" applyNumberFormat="1" applyFont="1" applyFill="1" applyBorder="1" applyAlignment="1">
      <alignment horizontal="center"/>
    </xf>
    <xf numFmtId="165" fontId="11" fillId="3" borderId="4" xfId="0" applyNumberFormat="1" applyFont="1" applyFill="1" applyBorder="1" applyAlignment="1">
      <alignment horizontal="center"/>
    </xf>
    <xf numFmtId="0" fontId="6" fillId="0" borderId="0" xfId="0" applyFont="1"/>
    <xf numFmtId="0" fontId="6" fillId="2" borderId="0" xfId="0" quotePrefix="1" applyFont="1" applyFill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2" borderId="4" xfId="0" applyFont="1" applyFill="1" applyBorder="1"/>
    <xf numFmtId="49" fontId="6" fillId="0" borderId="6" xfId="0" applyNumberFormat="1" applyFont="1" applyBorder="1" applyAlignment="1" applyProtection="1">
      <alignment horizontal="left" indent="1"/>
      <protection locked="0"/>
    </xf>
    <xf numFmtId="49" fontId="6" fillId="0" borderId="6" xfId="0" applyNumberFormat="1" applyFont="1" applyBorder="1" applyProtection="1">
      <protection locked="0"/>
    </xf>
    <xf numFmtId="0" fontId="6" fillId="2" borderId="13" xfId="0" applyFont="1" applyFill="1" applyBorder="1"/>
    <xf numFmtId="49" fontId="6" fillId="0" borderId="14" xfId="0" applyNumberFormat="1" applyFont="1" applyBorder="1" applyAlignment="1" applyProtection="1">
      <alignment horizontal="left" indent="1"/>
      <protection locked="0"/>
    </xf>
    <xf numFmtId="0" fontId="6" fillId="2" borderId="10" xfId="0" applyFont="1" applyFill="1" applyBorder="1"/>
    <xf numFmtId="165" fontId="6" fillId="0" borderId="6" xfId="0" applyNumberFormat="1" applyFont="1" applyBorder="1" applyAlignment="1">
      <alignment horizontal="left" indent="1"/>
    </xf>
    <xf numFmtId="3" fontId="18" fillId="3" borderId="7" xfId="0" applyNumberFormat="1" applyFont="1" applyFill="1" applyBorder="1" applyAlignment="1">
      <alignment horizontal="center"/>
    </xf>
    <xf numFmtId="3" fontId="18" fillId="3" borderId="0" xfId="0" applyNumberFormat="1" applyFont="1" applyFill="1" applyAlignment="1">
      <alignment horizontal="center"/>
    </xf>
    <xf numFmtId="9" fontId="6" fillId="3" borderId="1" xfId="1" applyFont="1" applyFill="1" applyBorder="1"/>
    <xf numFmtId="166" fontId="7" fillId="3" borderId="4" xfId="0" applyNumberFormat="1" applyFont="1" applyFill="1" applyBorder="1" applyAlignment="1">
      <alignment horizontal="center"/>
    </xf>
    <xf numFmtId="3" fontId="11" fillId="0" borderId="0" xfId="0" applyNumberFormat="1" applyFont="1" applyAlignment="1">
      <alignment horizontal="center"/>
    </xf>
    <xf numFmtId="3" fontId="6" fillId="3" borderId="15" xfId="0" applyNumberFormat="1" applyFont="1" applyFill="1" applyBorder="1" applyAlignment="1">
      <alignment horizontal="center"/>
    </xf>
    <xf numFmtId="3" fontId="6" fillId="3" borderId="16" xfId="0" applyNumberFormat="1" applyFont="1" applyFill="1" applyBorder="1" applyAlignment="1">
      <alignment horizontal="center"/>
    </xf>
    <xf numFmtId="166" fontId="7" fillId="3" borderId="2" xfId="0" applyNumberFormat="1" applyFont="1" applyFill="1" applyBorder="1" applyAlignment="1">
      <alignment horizontal="center"/>
    </xf>
    <xf numFmtId="3" fontId="18" fillId="5" borderId="5" xfId="0" applyNumberFormat="1" applyFont="1" applyFill="1" applyBorder="1" applyAlignment="1">
      <alignment horizontal="center"/>
    </xf>
    <xf numFmtId="167" fontId="18" fillId="5" borderId="5" xfId="0" applyNumberFormat="1" applyFont="1" applyFill="1" applyBorder="1" applyAlignment="1">
      <alignment horizontal="center"/>
    </xf>
    <xf numFmtId="3" fontId="18" fillId="5" borderId="2" xfId="0" applyNumberFormat="1" applyFont="1" applyFill="1" applyBorder="1" applyAlignment="1">
      <alignment horizontal="center"/>
    </xf>
    <xf numFmtId="167" fontId="18" fillId="5" borderId="2" xfId="0" applyNumberFormat="1" applyFont="1" applyFill="1" applyBorder="1" applyAlignment="1">
      <alignment horizontal="center"/>
    </xf>
    <xf numFmtId="9" fontId="6" fillId="3" borderId="8" xfId="1" applyFont="1" applyFill="1" applyBorder="1" applyAlignment="1">
      <alignment horizontal="center"/>
    </xf>
    <xf numFmtId="166" fontId="7" fillId="3" borderId="3" xfId="0" applyNumberFormat="1" applyFont="1" applyFill="1" applyBorder="1" applyAlignment="1">
      <alignment horizontal="center"/>
    </xf>
    <xf numFmtId="0" fontId="6" fillId="3" borderId="1" xfId="0" applyFont="1" applyFill="1" applyBorder="1"/>
    <xf numFmtId="0" fontId="9" fillId="0" borderId="7" xfId="0" applyFont="1" applyBorder="1" applyAlignment="1">
      <alignment horizontal="left" indent="1"/>
    </xf>
    <xf numFmtId="10" fontId="18" fillId="5" borderId="5" xfId="0" applyNumberFormat="1" applyFont="1" applyFill="1" applyBorder="1" applyAlignment="1">
      <alignment horizontal="center"/>
    </xf>
    <xf numFmtId="0" fontId="6" fillId="0" borderId="4" xfId="0" applyFont="1" applyBorder="1"/>
    <xf numFmtId="0" fontId="13" fillId="0" borderId="1" xfId="0" applyFont="1" applyBorder="1"/>
    <xf numFmtId="9" fontId="18" fillId="5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3" fontId="11" fillId="3" borderId="6" xfId="0" applyNumberFormat="1" applyFont="1" applyFill="1" applyBorder="1" applyAlignment="1">
      <alignment horizontal="center"/>
    </xf>
    <xf numFmtId="3" fontId="11" fillId="3" borderId="5" xfId="0" applyNumberFormat="1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3" fontId="14" fillId="3" borderId="6" xfId="0" applyNumberFormat="1" applyFont="1" applyFill="1" applyBorder="1" applyAlignment="1">
      <alignment horizontal="center"/>
    </xf>
    <xf numFmtId="0" fontId="0" fillId="2" borderId="0" xfId="0" applyFill="1"/>
    <xf numFmtId="3" fontId="0" fillId="2" borderId="0" xfId="0" applyNumberFormat="1" applyFill="1"/>
    <xf numFmtId="3" fontId="7" fillId="3" borderId="5" xfId="0" applyNumberFormat="1" applyFont="1" applyFill="1" applyBorder="1" applyAlignment="1">
      <alignment horizontal="center"/>
    </xf>
    <xf numFmtId="3" fontId="7" fillId="4" borderId="5" xfId="0" applyNumberFormat="1" applyFont="1" applyFill="1" applyBorder="1" applyAlignment="1">
      <alignment horizontal="center"/>
    </xf>
    <xf numFmtId="3" fontId="7" fillId="6" borderId="5" xfId="0" applyNumberFormat="1" applyFont="1" applyFill="1" applyBorder="1" applyAlignment="1">
      <alignment horizontal="center"/>
    </xf>
    <xf numFmtId="44" fontId="18" fillId="5" borderId="2" xfId="1690" applyFont="1" applyFill="1" applyBorder="1" applyAlignment="1">
      <alignment horizontal="center"/>
    </xf>
    <xf numFmtId="44" fontId="6" fillId="0" borderId="6" xfId="1690" applyFont="1" applyFill="1" applyBorder="1" applyAlignment="1">
      <alignment horizontal="left"/>
    </xf>
    <xf numFmtId="44" fontId="6" fillId="2" borderId="7" xfId="1690" applyFont="1" applyFill="1" applyBorder="1"/>
    <xf numFmtId="44" fontId="6" fillId="3" borderId="6" xfId="1690" applyFont="1" applyFill="1" applyBorder="1" applyAlignment="1">
      <alignment horizontal="center"/>
    </xf>
    <xf numFmtId="44" fontId="0" fillId="0" borderId="0" xfId="1690" applyFont="1"/>
    <xf numFmtId="0" fontId="11" fillId="0" borderId="7" xfId="0" applyFont="1" applyBorder="1"/>
    <xf numFmtId="0" fontId="11" fillId="0" borderId="0" xfId="0" quotePrefix="1" applyFont="1"/>
    <xf numFmtId="3" fontId="11" fillId="0" borderId="7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26" fillId="0" borderId="0" xfId="0" applyFont="1"/>
    <xf numFmtId="44" fontId="6" fillId="2" borderId="0" xfId="1690" quotePrefix="1" applyFont="1" applyFill="1" applyBorder="1"/>
    <xf numFmtId="44" fontId="18" fillId="3" borderId="7" xfId="1690" applyFont="1" applyFill="1" applyBorder="1" applyAlignment="1">
      <alignment horizontal="center"/>
    </xf>
    <xf numFmtId="44" fontId="18" fillId="3" borderId="0" xfId="1690" applyFont="1" applyFill="1" applyBorder="1" applyAlignment="1">
      <alignment horizontal="center"/>
    </xf>
    <xf numFmtId="1" fontId="6" fillId="0" borderId="6" xfId="1690" applyNumberFormat="1" applyFont="1" applyFill="1" applyBorder="1" applyAlignment="1">
      <alignment horizontal="left"/>
    </xf>
    <xf numFmtId="1" fontId="6" fillId="2" borderId="7" xfId="1690" applyNumberFormat="1" applyFont="1" applyFill="1" applyBorder="1"/>
    <xf numFmtId="1" fontId="6" fillId="3" borderId="7" xfId="1690" applyNumberFormat="1" applyFont="1" applyFill="1" applyBorder="1" applyAlignment="1">
      <alignment horizontal="center"/>
    </xf>
    <xf numFmtId="1" fontId="6" fillId="3" borderId="0" xfId="1690" applyNumberFormat="1" applyFont="1" applyFill="1" applyBorder="1" applyAlignment="1">
      <alignment horizontal="center"/>
    </xf>
    <xf numFmtId="1" fontId="6" fillId="3" borderId="6" xfId="1690" applyNumberFormat="1" applyFont="1" applyFill="1" applyBorder="1" applyAlignment="1">
      <alignment horizontal="center"/>
    </xf>
    <xf numFmtId="1" fontId="0" fillId="0" borderId="0" xfId="1690" applyNumberFormat="1" applyFont="1"/>
    <xf numFmtId="168" fontId="18" fillId="5" borderId="2" xfId="1690" applyNumberFormat="1" applyFont="1" applyFill="1" applyBorder="1" applyAlignment="1">
      <alignment horizontal="center"/>
    </xf>
    <xf numFmtId="44" fontId="18" fillId="5" borderId="7" xfId="1690" applyFont="1" applyFill="1" applyBorder="1" applyAlignment="1">
      <alignment horizontal="center"/>
    </xf>
    <xf numFmtId="167" fontId="18" fillId="5" borderId="7" xfId="0" applyNumberFormat="1" applyFont="1" applyFill="1" applyBorder="1" applyAlignment="1">
      <alignment horizontal="center"/>
    </xf>
    <xf numFmtId="3" fontId="18" fillId="5" borderId="7" xfId="0" applyNumberFormat="1" applyFont="1" applyFill="1" applyBorder="1" applyAlignment="1">
      <alignment horizontal="center"/>
    </xf>
    <xf numFmtId="3" fontId="18" fillId="5" borderId="0" xfId="0" applyNumberFormat="1" applyFont="1" applyFill="1" applyAlignment="1">
      <alignment horizontal="center"/>
    </xf>
    <xf numFmtId="9" fontId="18" fillId="5" borderId="0" xfId="0" applyNumberFormat="1" applyFont="1" applyFill="1" applyAlignment="1">
      <alignment horizontal="center"/>
    </xf>
    <xf numFmtId="10" fontId="18" fillId="5" borderId="0" xfId="0" applyNumberFormat="1" applyFont="1" applyFill="1" applyAlignment="1">
      <alignment horizontal="center"/>
    </xf>
    <xf numFmtId="0" fontId="14" fillId="2" borderId="0" xfId="0" applyFont="1" applyFill="1"/>
    <xf numFmtId="3" fontId="6" fillId="5" borderId="7" xfId="0" applyNumberFormat="1" applyFont="1" applyFill="1" applyBorder="1" applyAlignment="1">
      <alignment horizontal="center"/>
    </xf>
    <xf numFmtId="168" fontId="6" fillId="3" borderId="7" xfId="1690" applyNumberFormat="1" applyFont="1" applyFill="1" applyBorder="1" applyAlignment="1">
      <alignment horizontal="center"/>
    </xf>
    <xf numFmtId="168" fontId="6" fillId="3" borderId="0" xfId="1690" applyNumberFormat="1" applyFont="1" applyFill="1" applyBorder="1" applyAlignment="1">
      <alignment horizontal="center"/>
    </xf>
    <xf numFmtId="168" fontId="6" fillId="3" borderId="8" xfId="1690" applyNumberFormat="1" applyFont="1" applyFill="1" applyBorder="1" applyAlignment="1">
      <alignment horizontal="center"/>
    </xf>
    <xf numFmtId="168" fontId="6" fillId="3" borderId="4" xfId="1690" applyNumberFormat="1" applyFont="1" applyFill="1" applyBorder="1" applyAlignment="1">
      <alignment horizontal="center"/>
    </xf>
    <xf numFmtId="168" fontId="6" fillId="3" borderId="6" xfId="1690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/>
    </xf>
    <xf numFmtId="9" fontId="18" fillId="0" borderId="0" xfId="1" applyFont="1" applyFill="1" applyBorder="1" applyAlignment="1">
      <alignment horizontal="center"/>
    </xf>
    <xf numFmtId="44" fontId="6" fillId="3" borderId="0" xfId="1690" applyFont="1" applyFill="1" applyBorder="1" applyAlignment="1">
      <alignment horizontal="center"/>
    </xf>
    <xf numFmtId="0" fontId="6" fillId="0" borderId="7" xfId="0" applyFont="1" applyBorder="1"/>
    <xf numFmtId="0" fontId="7" fillId="0" borderId="9" xfId="0" applyFont="1" applyBorder="1"/>
    <xf numFmtId="0" fontId="7" fillId="2" borderId="10" xfId="0" applyFont="1" applyFill="1" applyBorder="1"/>
    <xf numFmtId="168" fontId="7" fillId="3" borderId="9" xfId="1690" applyNumberFormat="1" applyFont="1" applyFill="1" applyBorder="1" applyAlignment="1">
      <alignment horizontal="center"/>
    </xf>
    <xf numFmtId="168" fontId="7" fillId="3" borderId="10" xfId="1690" applyNumberFormat="1" applyFont="1" applyFill="1" applyBorder="1" applyAlignment="1">
      <alignment horizontal="center"/>
    </xf>
    <xf numFmtId="168" fontId="7" fillId="3" borderId="1" xfId="1690" applyNumberFormat="1" applyFont="1" applyFill="1" applyBorder="1" applyAlignment="1">
      <alignment horizontal="center"/>
    </xf>
    <xf numFmtId="0" fontId="25" fillId="0" borderId="0" xfId="0" applyFont="1"/>
    <xf numFmtId="0" fontId="7" fillId="0" borderId="9" xfId="0" applyFont="1" applyBorder="1" applyAlignment="1">
      <alignment horizontal="left"/>
    </xf>
    <xf numFmtId="3" fontId="20" fillId="0" borderId="10" xfId="0" applyNumberFormat="1" applyFont="1" applyBorder="1" applyAlignment="1">
      <alignment horizontal="center"/>
    </xf>
    <xf numFmtId="168" fontId="7" fillId="3" borderId="3" xfId="1690" applyNumberFormat="1" applyFont="1" applyFill="1" applyBorder="1" applyAlignment="1">
      <alignment horizontal="center"/>
    </xf>
    <xf numFmtId="0" fontId="7" fillId="2" borderId="7" xfId="0" applyFont="1" applyFill="1" applyBorder="1"/>
    <xf numFmtId="0" fontId="7" fillId="0" borderId="2" xfId="0" applyFont="1" applyBorder="1"/>
    <xf numFmtId="0" fontId="7" fillId="2" borderId="4" xfId="0" applyFont="1" applyFill="1" applyBorder="1"/>
    <xf numFmtId="168" fontId="7" fillId="3" borderId="2" xfId="1690" applyNumberFormat="1" applyFont="1" applyFill="1" applyBorder="1" applyAlignment="1">
      <alignment horizontal="center"/>
    </xf>
    <xf numFmtId="168" fontId="7" fillId="3" borderId="4" xfId="1690" applyNumberFormat="1" applyFont="1" applyFill="1" applyBorder="1" applyAlignment="1">
      <alignment horizontal="center"/>
    </xf>
    <xf numFmtId="0" fontId="7" fillId="2" borderId="3" xfId="0" quotePrefix="1" applyFont="1" applyFill="1" applyBorder="1"/>
    <xf numFmtId="0" fontId="7" fillId="2" borderId="10" xfId="0" quotePrefix="1" applyFont="1" applyFill="1" applyBorder="1"/>
    <xf numFmtId="3" fontId="7" fillId="3" borderId="9" xfId="0" applyNumberFormat="1" applyFont="1" applyFill="1" applyBorder="1" applyAlignment="1">
      <alignment horizontal="center"/>
    </xf>
    <xf numFmtId="3" fontId="7" fillId="3" borderId="10" xfId="0" applyNumberFormat="1" applyFont="1" applyFill="1" applyBorder="1" applyAlignment="1">
      <alignment horizontal="center"/>
    </xf>
    <xf numFmtId="9" fontId="18" fillId="5" borderId="15" xfId="1" applyFont="1" applyFill="1" applyBorder="1" applyAlignment="1">
      <alignment horizontal="center"/>
    </xf>
    <xf numFmtId="168" fontId="18" fillId="5" borderId="5" xfId="1690" applyNumberFormat="1" applyFont="1" applyFill="1" applyBorder="1" applyAlignment="1">
      <alignment horizontal="center"/>
    </xf>
    <xf numFmtId="9" fontId="18" fillId="5" borderId="5" xfId="1" applyFont="1" applyFill="1" applyBorder="1" applyAlignment="1">
      <alignment horizontal="center"/>
    </xf>
    <xf numFmtId="168" fontId="6" fillId="3" borderId="5" xfId="169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left"/>
    </xf>
    <xf numFmtId="3" fontId="7" fillId="3" borderId="1" xfId="0" applyNumberFormat="1" applyFont="1" applyFill="1" applyBorder="1" applyAlignment="1">
      <alignment horizontal="center"/>
    </xf>
    <xf numFmtId="0" fontId="7" fillId="2" borderId="5" xfId="0" applyFont="1" applyFill="1" applyBorder="1"/>
    <xf numFmtId="3" fontId="18" fillId="0" borderId="8" xfId="0" applyNumberFormat="1" applyFont="1" applyBorder="1" applyAlignment="1">
      <alignment horizontal="center"/>
    </xf>
    <xf numFmtId="168" fontId="6" fillId="3" borderId="6" xfId="1690" applyNumberFormat="1" applyFont="1" applyFill="1" applyBorder="1"/>
    <xf numFmtId="168" fontId="9" fillId="3" borderId="7" xfId="1690" applyNumberFormat="1" applyFont="1" applyFill="1" applyBorder="1" applyAlignment="1">
      <alignment horizontal="center"/>
    </xf>
    <xf numFmtId="168" fontId="9" fillId="3" borderId="0" xfId="1690" applyNumberFormat="1" applyFont="1" applyFill="1" applyBorder="1" applyAlignment="1">
      <alignment horizontal="center"/>
    </xf>
    <xf numFmtId="168" fontId="6" fillId="3" borderId="7" xfId="1690" applyNumberFormat="1" applyFont="1" applyFill="1" applyBorder="1"/>
    <xf numFmtId="168" fontId="6" fillId="3" borderId="0" xfId="1690" applyNumberFormat="1" applyFont="1" applyFill="1" applyBorder="1"/>
    <xf numFmtId="168" fontId="6" fillId="3" borderId="8" xfId="1690" applyNumberFormat="1" applyFont="1" applyFill="1" applyBorder="1"/>
    <xf numFmtId="9" fontId="9" fillId="3" borderId="0" xfId="1" applyFont="1" applyFill="1" applyBorder="1" applyAlignment="1">
      <alignment horizontal="center"/>
    </xf>
    <xf numFmtId="9" fontId="9" fillId="3" borderId="8" xfId="1" applyFont="1" applyFill="1" applyBorder="1" applyAlignment="1">
      <alignment horizontal="center"/>
    </xf>
    <xf numFmtId="9" fontId="9" fillId="3" borderId="6" xfId="1" applyFont="1" applyFill="1" applyBorder="1" applyAlignment="1">
      <alignment horizontal="center"/>
    </xf>
    <xf numFmtId="3" fontId="18" fillId="5" borderId="6" xfId="0" applyNumberFormat="1" applyFont="1" applyFill="1" applyBorder="1" applyAlignment="1">
      <alignment horizontal="center"/>
    </xf>
    <xf numFmtId="9" fontId="18" fillId="5" borderId="2" xfId="0" applyNumberFormat="1" applyFont="1" applyFill="1" applyBorder="1" applyAlignment="1">
      <alignment horizontal="center"/>
    </xf>
    <xf numFmtId="0" fontId="6" fillId="2" borderId="6" xfId="0" quotePrefix="1" applyFont="1" applyFill="1" applyBorder="1"/>
    <xf numFmtId="9" fontId="18" fillId="5" borderId="6" xfId="0" applyNumberFormat="1" applyFont="1" applyFill="1" applyBorder="1" applyAlignment="1">
      <alignment horizontal="center"/>
    </xf>
    <xf numFmtId="168" fontId="18" fillId="3" borderId="0" xfId="1690" applyNumberFormat="1" applyFont="1" applyFill="1" applyBorder="1" applyAlignment="1">
      <alignment horizontal="center"/>
    </xf>
    <xf numFmtId="168" fontId="19" fillId="3" borderId="0" xfId="1690" applyNumberFormat="1" applyFont="1" applyFill="1" applyBorder="1" applyAlignment="1">
      <alignment horizontal="center"/>
    </xf>
    <xf numFmtId="169" fontId="9" fillId="3" borderId="2" xfId="0" applyNumberFormat="1" applyFont="1" applyFill="1" applyBorder="1" applyAlignment="1">
      <alignment horizontal="center"/>
    </xf>
    <xf numFmtId="169" fontId="9" fillId="3" borderId="4" xfId="0" applyNumberFormat="1" applyFont="1" applyFill="1" applyBorder="1" applyAlignment="1">
      <alignment horizontal="center"/>
    </xf>
    <xf numFmtId="169" fontId="9" fillId="3" borderId="3" xfId="0" applyNumberFormat="1" applyFont="1" applyFill="1" applyBorder="1" applyAlignment="1">
      <alignment horizontal="center"/>
    </xf>
    <xf numFmtId="169" fontId="9" fillId="3" borderId="5" xfId="0" applyNumberFormat="1" applyFont="1" applyFill="1" applyBorder="1" applyAlignment="1">
      <alignment horizontal="center"/>
    </xf>
    <xf numFmtId="0" fontId="7" fillId="2" borderId="0" xfId="0" quotePrefix="1" applyFont="1" applyFill="1"/>
    <xf numFmtId="3" fontId="7" fillId="3" borderId="0" xfId="0" applyNumberFormat="1" applyFont="1" applyFill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center"/>
    </xf>
    <xf numFmtId="0" fontId="25" fillId="0" borderId="16" xfId="0" applyFont="1" applyBorder="1"/>
    <xf numFmtId="0" fontId="7" fillId="0" borderId="1" xfId="0" applyFont="1" applyBorder="1" applyAlignment="1">
      <alignment horizontal="left"/>
    </xf>
    <xf numFmtId="0" fontId="7" fillId="2" borderId="9" xfId="0" applyFont="1" applyFill="1" applyBorder="1"/>
    <xf numFmtId="0" fontId="7" fillId="2" borderId="11" xfId="0" quotePrefix="1" applyFont="1" applyFill="1" applyBorder="1"/>
    <xf numFmtId="0" fontId="7" fillId="2" borderId="12" xfId="0" applyFont="1" applyFill="1" applyBorder="1"/>
    <xf numFmtId="3" fontId="18" fillId="5" borderId="12" xfId="0" applyNumberFormat="1" applyFont="1" applyFill="1" applyBorder="1" applyAlignment="1">
      <alignment horizontal="center"/>
    </xf>
    <xf numFmtId="169" fontId="9" fillId="3" borderId="0" xfId="0" applyNumberFormat="1" applyFont="1" applyFill="1" applyAlignment="1">
      <alignment horizontal="center"/>
    </xf>
    <xf numFmtId="169" fontId="9" fillId="3" borderId="8" xfId="0" applyNumberFormat="1" applyFont="1" applyFill="1" applyBorder="1" applyAlignment="1">
      <alignment horizontal="center"/>
    </xf>
    <xf numFmtId="169" fontId="9" fillId="3" borderId="6" xfId="0" applyNumberFormat="1" applyFont="1" applyFill="1" applyBorder="1" applyAlignment="1">
      <alignment horizontal="center"/>
    </xf>
    <xf numFmtId="10" fontId="18" fillId="5" borderId="5" xfId="1" applyNumberFormat="1" applyFont="1" applyFill="1" applyBorder="1" applyAlignment="1">
      <alignment horizontal="center"/>
    </xf>
    <xf numFmtId="166" fontId="7" fillId="7" borderId="2" xfId="0" applyNumberFormat="1" applyFont="1" applyFill="1" applyBorder="1" applyAlignment="1">
      <alignment horizontal="center"/>
    </xf>
    <xf numFmtId="166" fontId="7" fillId="7" borderId="4" xfId="0" applyNumberFormat="1" applyFont="1" applyFill="1" applyBorder="1" applyAlignment="1">
      <alignment horizontal="center"/>
    </xf>
    <xf numFmtId="166" fontId="7" fillId="7" borderId="3" xfId="0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6" fillId="7" borderId="7" xfId="0" applyFont="1" applyFill="1" applyBorder="1"/>
    <xf numFmtId="0" fontId="6" fillId="7" borderId="0" xfId="0" applyFont="1" applyFill="1"/>
    <xf numFmtId="0" fontId="6" fillId="7" borderId="8" xfId="0" applyFont="1" applyFill="1" applyBorder="1"/>
    <xf numFmtId="0" fontId="6" fillId="7" borderId="1" xfId="0" applyFont="1" applyFill="1" applyBorder="1"/>
    <xf numFmtId="0" fontId="6" fillId="7" borderId="6" xfId="0" applyFont="1" applyFill="1" applyBorder="1"/>
    <xf numFmtId="44" fontId="18" fillId="7" borderId="7" xfId="1690" applyFont="1" applyFill="1" applyBorder="1" applyAlignment="1">
      <alignment horizontal="center"/>
    </xf>
    <xf numFmtId="44" fontId="18" fillId="7" borderId="0" xfId="1690" applyFont="1" applyFill="1" applyBorder="1" applyAlignment="1">
      <alignment horizontal="center"/>
    </xf>
    <xf numFmtId="1" fontId="6" fillId="7" borderId="7" xfId="1690" applyNumberFormat="1" applyFont="1" applyFill="1" applyBorder="1" applyAlignment="1">
      <alignment horizontal="center"/>
    </xf>
    <xf numFmtId="1" fontId="6" fillId="7" borderId="0" xfId="1690" applyNumberFormat="1" applyFont="1" applyFill="1" applyBorder="1" applyAlignment="1">
      <alignment horizontal="center"/>
    </xf>
    <xf numFmtId="3" fontId="6" fillId="7" borderId="6" xfId="0" applyNumberFormat="1" applyFont="1" applyFill="1" applyBorder="1" applyAlignment="1">
      <alignment horizontal="center"/>
    </xf>
    <xf numFmtId="9" fontId="6" fillId="7" borderId="7" xfId="1" applyFont="1" applyFill="1" applyBorder="1" applyAlignment="1">
      <alignment horizontal="center"/>
    </xf>
    <xf numFmtId="9" fontId="6" fillId="7" borderId="0" xfId="1" applyFont="1" applyFill="1" applyBorder="1" applyAlignment="1">
      <alignment horizontal="center"/>
    </xf>
    <xf numFmtId="3" fontId="7" fillId="7" borderId="10" xfId="0" applyNumberFormat="1" applyFont="1" applyFill="1" applyBorder="1" applyAlignment="1">
      <alignment horizontal="center"/>
    </xf>
    <xf numFmtId="3" fontId="7" fillId="7" borderId="5" xfId="0" applyNumberFormat="1" applyFont="1" applyFill="1" applyBorder="1" applyAlignment="1">
      <alignment horizontal="center"/>
    </xf>
    <xf numFmtId="169" fontId="9" fillId="7" borderId="2" xfId="0" applyNumberFormat="1" applyFont="1" applyFill="1" applyBorder="1" applyAlignment="1">
      <alignment horizontal="center"/>
    </xf>
    <xf numFmtId="169" fontId="9" fillId="7" borderId="4" xfId="0" applyNumberFormat="1" applyFont="1" applyFill="1" applyBorder="1" applyAlignment="1">
      <alignment horizontal="center"/>
    </xf>
    <xf numFmtId="169" fontId="9" fillId="7" borderId="3" xfId="0" applyNumberFormat="1" applyFont="1" applyFill="1" applyBorder="1" applyAlignment="1">
      <alignment horizontal="center"/>
    </xf>
    <xf numFmtId="168" fontId="6" fillId="7" borderId="0" xfId="1690" applyNumberFormat="1" applyFont="1" applyFill="1" applyBorder="1" applyAlignment="1">
      <alignment horizontal="center"/>
    </xf>
    <xf numFmtId="44" fontId="6" fillId="7" borderId="0" xfId="1690" applyFont="1" applyFill="1" applyBorder="1" applyAlignment="1">
      <alignment horizontal="center"/>
    </xf>
    <xf numFmtId="168" fontId="6" fillId="7" borderId="6" xfId="1690" applyNumberFormat="1" applyFont="1" applyFill="1" applyBorder="1" applyAlignment="1">
      <alignment horizontal="center"/>
    </xf>
    <xf numFmtId="168" fontId="7" fillId="7" borderId="9" xfId="1690" applyNumberFormat="1" applyFont="1" applyFill="1" applyBorder="1" applyAlignment="1">
      <alignment horizontal="center"/>
    </xf>
    <xf numFmtId="168" fontId="7" fillId="7" borderId="1" xfId="1690" applyNumberFormat="1" applyFont="1" applyFill="1" applyBorder="1" applyAlignment="1">
      <alignment horizontal="center"/>
    </xf>
    <xf numFmtId="168" fontId="7" fillId="7" borderId="2" xfId="1690" applyNumberFormat="1" applyFont="1" applyFill="1" applyBorder="1" applyAlignment="1">
      <alignment horizontal="center"/>
    </xf>
    <xf numFmtId="3" fontId="6" fillId="7" borderId="7" xfId="0" applyNumberFormat="1" applyFont="1" applyFill="1" applyBorder="1" applyAlignment="1">
      <alignment horizontal="center"/>
    </xf>
    <xf numFmtId="3" fontId="6" fillId="7" borderId="0" xfId="0" applyNumberFormat="1" applyFont="1" applyFill="1" applyAlignment="1">
      <alignment horizontal="center"/>
    </xf>
    <xf numFmtId="168" fontId="6" fillId="7" borderId="4" xfId="1690" applyNumberFormat="1" applyFont="1" applyFill="1" applyBorder="1" applyAlignment="1">
      <alignment horizontal="center"/>
    </xf>
    <xf numFmtId="168" fontId="6" fillId="7" borderId="5" xfId="1690" applyNumberFormat="1" applyFont="1" applyFill="1" applyBorder="1" applyAlignment="1">
      <alignment horizontal="center"/>
    </xf>
    <xf numFmtId="0" fontId="6" fillId="7" borderId="9" xfId="0" applyFont="1" applyFill="1" applyBorder="1"/>
    <xf numFmtId="0" fontId="6" fillId="7" borderId="10" xfId="0" applyFont="1" applyFill="1" applyBorder="1"/>
    <xf numFmtId="0" fontId="6" fillId="7" borderId="11" xfId="0" applyFont="1" applyFill="1" applyBorder="1"/>
    <xf numFmtId="9" fontId="6" fillId="7" borderId="1" xfId="1" applyFont="1" applyFill="1" applyBorder="1"/>
    <xf numFmtId="3" fontId="6" fillId="7" borderId="8" xfId="0" applyNumberFormat="1" applyFont="1" applyFill="1" applyBorder="1" applyAlignment="1">
      <alignment horizontal="center"/>
    </xf>
    <xf numFmtId="3" fontId="6" fillId="7" borderId="2" xfId="0" applyNumberFormat="1" applyFont="1" applyFill="1" applyBorder="1" applyAlignment="1">
      <alignment horizontal="center"/>
    </xf>
    <xf numFmtId="3" fontId="6" fillId="7" borderId="4" xfId="0" applyNumberFormat="1" applyFont="1" applyFill="1" applyBorder="1" applyAlignment="1">
      <alignment horizontal="center"/>
    </xf>
    <xf numFmtId="3" fontId="6" fillId="7" borderId="3" xfId="0" applyNumberFormat="1" applyFont="1" applyFill="1" applyBorder="1" applyAlignment="1">
      <alignment horizontal="center"/>
    </xf>
    <xf numFmtId="3" fontId="6" fillId="7" borderId="5" xfId="0" applyNumberFormat="1" applyFont="1" applyFill="1" applyBorder="1" applyAlignment="1">
      <alignment horizontal="center"/>
    </xf>
    <xf numFmtId="3" fontId="9" fillId="7" borderId="0" xfId="0" applyNumberFormat="1" applyFont="1" applyFill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168" fontId="6" fillId="7" borderId="7" xfId="1690" applyNumberFormat="1" applyFont="1" applyFill="1" applyBorder="1" applyAlignment="1">
      <alignment horizontal="center"/>
    </xf>
    <xf numFmtId="168" fontId="6" fillId="7" borderId="8" xfId="1690" applyNumberFormat="1" applyFont="1" applyFill="1" applyBorder="1" applyAlignment="1">
      <alignment horizontal="center"/>
    </xf>
    <xf numFmtId="168" fontId="6" fillId="7" borderId="6" xfId="1690" applyNumberFormat="1" applyFont="1" applyFill="1" applyBorder="1"/>
    <xf numFmtId="9" fontId="9" fillId="7" borderId="0" xfId="1" applyFont="1" applyFill="1" applyBorder="1" applyAlignment="1">
      <alignment horizontal="center"/>
    </xf>
    <xf numFmtId="9" fontId="9" fillId="7" borderId="8" xfId="1" applyFont="1" applyFill="1" applyBorder="1" applyAlignment="1">
      <alignment horizontal="center"/>
    </xf>
    <xf numFmtId="9" fontId="9" fillId="7" borderId="6" xfId="1" applyFont="1" applyFill="1" applyBorder="1" applyAlignment="1">
      <alignment horizontal="center"/>
    </xf>
    <xf numFmtId="168" fontId="6" fillId="7" borderId="7" xfId="1690" applyNumberFormat="1" applyFont="1" applyFill="1" applyBorder="1"/>
    <xf numFmtId="168" fontId="6" fillId="7" borderId="0" xfId="1690" applyNumberFormat="1" applyFont="1" applyFill="1" applyBorder="1"/>
    <xf numFmtId="168" fontId="6" fillId="7" borderId="8" xfId="1690" applyNumberFormat="1" applyFont="1" applyFill="1" applyBorder="1"/>
    <xf numFmtId="168" fontId="18" fillId="7" borderId="0" xfId="1690" applyNumberFormat="1" applyFont="1" applyFill="1" applyBorder="1" applyAlignment="1">
      <alignment horizontal="center"/>
    </xf>
    <xf numFmtId="168" fontId="19" fillId="7" borderId="0" xfId="1690" applyNumberFormat="1" applyFont="1" applyFill="1" applyBorder="1" applyAlignment="1">
      <alignment horizontal="center"/>
    </xf>
    <xf numFmtId="9" fontId="9" fillId="7" borderId="7" xfId="0" applyNumberFormat="1" applyFont="1" applyFill="1" applyBorder="1" applyAlignment="1">
      <alignment horizontal="center"/>
    </xf>
    <xf numFmtId="9" fontId="9" fillId="7" borderId="0" xfId="0" applyNumberFormat="1" applyFont="1" applyFill="1" applyAlignment="1">
      <alignment horizontal="center"/>
    </xf>
    <xf numFmtId="9" fontId="9" fillId="7" borderId="8" xfId="0" applyNumberFormat="1" applyFont="1" applyFill="1" applyBorder="1" applyAlignment="1">
      <alignment horizontal="center"/>
    </xf>
    <xf numFmtId="9" fontId="9" fillId="7" borderId="6" xfId="0" applyNumberFormat="1" applyFont="1" applyFill="1" applyBorder="1" applyAlignment="1">
      <alignment horizontal="center"/>
    </xf>
    <xf numFmtId="3" fontId="11" fillId="7" borderId="7" xfId="0" applyNumberFormat="1" applyFont="1" applyFill="1" applyBorder="1" applyAlignment="1">
      <alignment horizontal="center"/>
    </xf>
    <xf numFmtId="3" fontId="11" fillId="7" borderId="0" xfId="0" applyNumberFormat="1" applyFont="1" applyFill="1" applyAlignment="1">
      <alignment horizontal="center"/>
    </xf>
    <xf numFmtId="3" fontId="11" fillId="7" borderId="6" xfId="0" applyNumberFormat="1" applyFont="1" applyFill="1" applyBorder="1" applyAlignment="1">
      <alignment horizontal="center"/>
    </xf>
    <xf numFmtId="3" fontId="11" fillId="7" borderId="2" xfId="0" applyNumberFormat="1" applyFont="1" applyFill="1" applyBorder="1" applyAlignment="1">
      <alignment horizontal="center"/>
    </xf>
    <xf numFmtId="3" fontId="11" fillId="7" borderId="4" xfId="0" applyNumberFormat="1" applyFont="1" applyFill="1" applyBorder="1" applyAlignment="1">
      <alignment horizontal="center"/>
    </xf>
    <xf numFmtId="3" fontId="11" fillId="7" borderId="5" xfId="0" applyNumberFormat="1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0" fontId="11" fillId="7" borderId="6" xfId="0" applyFont="1" applyFill="1" applyBorder="1" applyAlignment="1">
      <alignment horizontal="center"/>
    </xf>
    <xf numFmtId="3" fontId="14" fillId="7" borderId="0" xfId="0" applyNumberFormat="1" applyFont="1" applyFill="1" applyAlignment="1">
      <alignment horizontal="center"/>
    </xf>
    <xf numFmtId="3" fontId="14" fillId="7" borderId="6" xfId="0" applyNumberFormat="1" applyFont="1" applyFill="1" applyBorder="1" applyAlignment="1">
      <alignment horizontal="center"/>
    </xf>
    <xf numFmtId="165" fontId="11" fillId="7" borderId="7" xfId="0" applyNumberFormat="1" applyFont="1" applyFill="1" applyBorder="1" applyAlignment="1">
      <alignment horizontal="center"/>
    </xf>
    <xf numFmtId="165" fontId="11" fillId="7" borderId="0" xfId="0" applyNumberFormat="1" applyFont="1" applyFill="1" applyAlignment="1">
      <alignment horizontal="center"/>
    </xf>
    <xf numFmtId="165" fontId="11" fillId="7" borderId="2" xfId="0" applyNumberFormat="1" applyFont="1" applyFill="1" applyBorder="1" applyAlignment="1">
      <alignment horizontal="center"/>
    </xf>
    <xf numFmtId="165" fontId="11" fillId="7" borderId="4" xfId="0" applyNumberFormat="1" applyFont="1" applyFill="1" applyBorder="1" applyAlignment="1">
      <alignment horizontal="center"/>
    </xf>
    <xf numFmtId="3" fontId="18" fillId="7" borderId="0" xfId="0" applyNumberFormat="1" applyFont="1" applyFill="1" applyAlignment="1">
      <alignment horizontal="center"/>
    </xf>
    <xf numFmtId="3" fontId="18" fillId="7" borderId="7" xfId="0" applyNumberFormat="1" applyFont="1" applyFill="1" applyBorder="1" applyAlignment="1">
      <alignment horizontal="center"/>
    </xf>
    <xf numFmtId="0" fontId="7" fillId="2" borderId="8" xfId="0" quotePrefix="1" applyFont="1" applyFill="1" applyBorder="1"/>
    <xf numFmtId="3" fontId="7" fillId="7" borderId="7" xfId="0" applyNumberFormat="1" applyFont="1" applyFill="1" applyBorder="1" applyAlignment="1">
      <alignment horizontal="center"/>
    </xf>
    <xf numFmtId="3" fontId="7" fillId="7" borderId="0" xfId="0" applyNumberFormat="1" applyFont="1" applyFill="1" applyAlignment="1">
      <alignment horizontal="center"/>
    </xf>
    <xf numFmtId="0" fontId="7" fillId="2" borderId="1" xfId="0" quotePrefix="1" applyFont="1" applyFill="1" applyBorder="1"/>
    <xf numFmtId="169" fontId="9" fillId="7" borderId="15" xfId="0" applyNumberFormat="1" applyFont="1" applyFill="1" applyBorder="1" applyAlignment="1">
      <alignment horizontal="center"/>
    </xf>
    <xf numFmtId="169" fontId="9" fillId="7" borderId="16" xfId="0" applyNumberFormat="1" applyFont="1" applyFill="1" applyBorder="1" applyAlignment="1">
      <alignment horizontal="center"/>
    </xf>
    <xf numFmtId="169" fontId="9" fillId="7" borderId="17" xfId="0" applyNumberFormat="1" applyFont="1" applyFill="1" applyBorder="1" applyAlignment="1">
      <alignment horizontal="center"/>
    </xf>
    <xf numFmtId="168" fontId="7" fillId="7" borderId="5" xfId="1690" applyNumberFormat="1" applyFont="1" applyFill="1" applyBorder="1" applyAlignment="1">
      <alignment horizontal="center"/>
    </xf>
    <xf numFmtId="3" fontId="7" fillId="7" borderId="3" xfId="0" applyNumberFormat="1" applyFont="1" applyFill="1" applyBorder="1" applyAlignment="1">
      <alignment horizontal="center"/>
    </xf>
    <xf numFmtId="3" fontId="7" fillId="7" borderId="8" xfId="0" applyNumberFormat="1" applyFont="1" applyFill="1" applyBorder="1" applyAlignment="1">
      <alignment horizontal="center"/>
    </xf>
    <xf numFmtId="3" fontId="6" fillId="7" borderId="16" xfId="0" applyNumberFormat="1" applyFont="1" applyFill="1" applyBorder="1" applyAlignment="1">
      <alignment horizontal="center"/>
    </xf>
    <xf numFmtId="3" fontId="6" fillId="7" borderId="15" xfId="0" applyNumberFormat="1" applyFont="1" applyFill="1" applyBorder="1" applyAlignment="1">
      <alignment horizontal="center"/>
    </xf>
    <xf numFmtId="3" fontId="6" fillId="7" borderId="17" xfId="0" applyNumberFormat="1" applyFont="1" applyFill="1" applyBorder="1" applyAlignment="1">
      <alignment horizontal="center"/>
    </xf>
    <xf numFmtId="168" fontId="6" fillId="7" borderId="2" xfId="1690" applyNumberFormat="1" applyFont="1" applyFill="1" applyBorder="1" applyAlignment="1">
      <alignment horizontal="center"/>
    </xf>
    <xf numFmtId="0" fontId="6" fillId="2" borderId="17" xfId="0" applyFont="1" applyFill="1" applyBorder="1"/>
    <xf numFmtId="0" fontId="6" fillId="2" borderId="5" xfId="0" applyFont="1" applyFill="1" applyBorder="1"/>
    <xf numFmtId="0" fontId="7" fillId="2" borderId="6" xfId="0" quotePrefix="1" applyFont="1" applyFill="1" applyBorder="1"/>
    <xf numFmtId="3" fontId="7" fillId="7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2" borderId="5" xfId="0" quotePrefix="1" applyFont="1" applyFill="1" applyBorder="1"/>
    <xf numFmtId="0" fontId="25" fillId="0" borderId="10" xfId="0" applyFont="1" applyBorder="1"/>
    <xf numFmtId="3" fontId="6" fillId="7" borderId="0" xfId="1690" applyNumberFormat="1" applyFont="1" applyFill="1" applyBorder="1" applyAlignment="1">
      <alignment horizontal="center"/>
    </xf>
    <xf numFmtId="44" fontId="6" fillId="2" borderId="0" xfId="0" applyNumberFormat="1" applyFont="1" applyFill="1"/>
    <xf numFmtId="166" fontId="7" fillId="8" borderId="2" xfId="0" applyNumberFormat="1" applyFont="1" applyFill="1" applyBorder="1" applyAlignment="1">
      <alignment horizontal="center"/>
    </xf>
    <xf numFmtId="166" fontId="7" fillId="8" borderId="4" xfId="0" applyNumberFormat="1" applyFont="1" applyFill="1" applyBorder="1" applyAlignment="1">
      <alignment horizontal="center"/>
    </xf>
    <xf numFmtId="166" fontId="7" fillId="8" borderId="3" xfId="0" applyNumberFormat="1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6" fillId="8" borderId="7" xfId="0" applyFont="1" applyFill="1" applyBorder="1"/>
    <xf numFmtId="0" fontId="6" fillId="8" borderId="0" xfId="0" applyFont="1" applyFill="1"/>
    <xf numFmtId="0" fontId="6" fillId="8" borderId="8" xfId="0" applyFont="1" applyFill="1" applyBorder="1"/>
    <xf numFmtId="0" fontId="6" fillId="8" borderId="1" xfId="0" applyFont="1" applyFill="1" applyBorder="1"/>
    <xf numFmtId="0" fontId="6" fillId="8" borderId="6" xfId="0" applyFont="1" applyFill="1" applyBorder="1"/>
    <xf numFmtId="44" fontId="18" fillId="8" borderId="7" xfId="1690" applyFont="1" applyFill="1" applyBorder="1" applyAlignment="1">
      <alignment horizontal="center"/>
    </xf>
    <xf numFmtId="44" fontId="18" fillId="8" borderId="0" xfId="1690" applyFont="1" applyFill="1" applyBorder="1" applyAlignment="1">
      <alignment horizontal="center"/>
    </xf>
    <xf numFmtId="1" fontId="6" fillId="8" borderId="7" xfId="1690" applyNumberFormat="1" applyFont="1" applyFill="1" applyBorder="1" applyAlignment="1">
      <alignment horizontal="center"/>
    </xf>
    <xf numFmtId="1" fontId="6" fillId="8" borderId="0" xfId="1690" applyNumberFormat="1" applyFont="1" applyFill="1" applyBorder="1" applyAlignment="1">
      <alignment horizontal="center"/>
    </xf>
    <xf numFmtId="3" fontId="6" fillId="8" borderId="7" xfId="0" applyNumberFormat="1" applyFont="1" applyFill="1" applyBorder="1" applyAlignment="1">
      <alignment horizontal="center"/>
    </xf>
    <xf numFmtId="3" fontId="6" fillId="8" borderId="0" xfId="0" applyNumberFormat="1" applyFont="1" applyFill="1" applyAlignment="1">
      <alignment horizontal="center"/>
    </xf>
    <xf numFmtId="3" fontId="6" fillId="8" borderId="6" xfId="0" applyNumberFormat="1" applyFont="1" applyFill="1" applyBorder="1" applyAlignment="1">
      <alignment horizontal="center"/>
    </xf>
    <xf numFmtId="9" fontId="6" fillId="8" borderId="7" xfId="1" applyFont="1" applyFill="1" applyBorder="1" applyAlignment="1">
      <alignment horizontal="center"/>
    </xf>
    <xf numFmtId="9" fontId="6" fillId="8" borderId="0" xfId="1" applyFont="1" applyFill="1" applyBorder="1" applyAlignment="1">
      <alignment horizontal="center"/>
    </xf>
    <xf numFmtId="3" fontId="6" fillId="8" borderId="8" xfId="0" applyNumberFormat="1" applyFont="1" applyFill="1" applyBorder="1" applyAlignment="1">
      <alignment horizontal="center"/>
    </xf>
    <xf numFmtId="3" fontId="6" fillId="8" borderId="15" xfId="0" applyNumberFormat="1" applyFont="1" applyFill="1" applyBorder="1" applyAlignment="1">
      <alignment horizontal="center"/>
    </xf>
    <xf numFmtId="3" fontId="6" fillId="8" borderId="16" xfId="0" applyNumberFormat="1" applyFont="1" applyFill="1" applyBorder="1" applyAlignment="1">
      <alignment horizontal="center"/>
    </xf>
    <xf numFmtId="3" fontId="6" fillId="8" borderId="17" xfId="0" applyNumberFormat="1" applyFont="1" applyFill="1" applyBorder="1" applyAlignment="1">
      <alignment horizontal="center"/>
    </xf>
    <xf numFmtId="3" fontId="7" fillId="8" borderId="7" xfId="0" applyNumberFormat="1" applyFont="1" applyFill="1" applyBorder="1" applyAlignment="1">
      <alignment horizontal="center"/>
    </xf>
    <xf numFmtId="3" fontId="7" fillId="8" borderId="0" xfId="0" applyNumberFormat="1" applyFont="1" applyFill="1" applyAlignment="1">
      <alignment horizontal="center"/>
    </xf>
    <xf numFmtId="3" fontId="7" fillId="8" borderId="8" xfId="0" applyNumberFormat="1" applyFont="1" applyFill="1" applyBorder="1" applyAlignment="1">
      <alignment horizontal="center"/>
    </xf>
    <xf numFmtId="3" fontId="7" fillId="8" borderId="3" xfId="0" applyNumberFormat="1" applyFont="1" applyFill="1" applyBorder="1" applyAlignment="1">
      <alignment horizontal="center"/>
    </xf>
    <xf numFmtId="3" fontId="7" fillId="8" borderId="1" xfId="0" applyNumberFormat="1" applyFont="1" applyFill="1" applyBorder="1" applyAlignment="1">
      <alignment horizontal="center"/>
    </xf>
    <xf numFmtId="3" fontId="7" fillId="8" borderId="10" xfId="0" applyNumberFormat="1" applyFont="1" applyFill="1" applyBorder="1" applyAlignment="1">
      <alignment horizontal="center"/>
    </xf>
    <xf numFmtId="3" fontId="7" fillId="8" borderId="5" xfId="0" applyNumberFormat="1" applyFont="1" applyFill="1" applyBorder="1" applyAlignment="1">
      <alignment horizontal="center"/>
    </xf>
    <xf numFmtId="169" fontId="9" fillId="8" borderId="2" xfId="0" applyNumberFormat="1" applyFont="1" applyFill="1" applyBorder="1" applyAlignment="1">
      <alignment horizontal="center"/>
    </xf>
    <xf numFmtId="169" fontId="9" fillId="8" borderId="4" xfId="0" applyNumberFormat="1" applyFont="1" applyFill="1" applyBorder="1" applyAlignment="1">
      <alignment horizontal="center"/>
    </xf>
    <xf numFmtId="169" fontId="9" fillId="8" borderId="3" xfId="0" applyNumberFormat="1" applyFont="1" applyFill="1" applyBorder="1" applyAlignment="1">
      <alignment horizontal="center"/>
    </xf>
    <xf numFmtId="169" fontId="9" fillId="8" borderId="15" xfId="0" applyNumberFormat="1" applyFont="1" applyFill="1" applyBorder="1" applyAlignment="1">
      <alignment horizontal="center"/>
    </xf>
    <xf numFmtId="169" fontId="9" fillId="8" borderId="16" xfId="0" applyNumberFormat="1" applyFont="1" applyFill="1" applyBorder="1" applyAlignment="1">
      <alignment horizontal="center"/>
    </xf>
    <xf numFmtId="169" fontId="9" fillId="8" borderId="17" xfId="0" applyNumberFormat="1" applyFont="1" applyFill="1" applyBorder="1" applyAlignment="1">
      <alignment horizontal="center"/>
    </xf>
    <xf numFmtId="44" fontId="6" fillId="8" borderId="0" xfId="1690" applyFont="1" applyFill="1" applyBorder="1" applyAlignment="1">
      <alignment horizontal="center"/>
    </xf>
    <xf numFmtId="168" fontId="6" fillId="8" borderId="0" xfId="1690" applyNumberFormat="1" applyFont="1" applyFill="1" applyBorder="1" applyAlignment="1">
      <alignment horizontal="center"/>
    </xf>
    <xf numFmtId="168" fontId="6" fillId="8" borderId="6" xfId="1690" applyNumberFormat="1" applyFont="1" applyFill="1" applyBorder="1" applyAlignment="1">
      <alignment horizontal="center"/>
    </xf>
    <xf numFmtId="168" fontId="6" fillId="8" borderId="7" xfId="1690" applyNumberFormat="1" applyFont="1" applyFill="1" applyBorder="1" applyAlignment="1">
      <alignment horizontal="center"/>
    </xf>
    <xf numFmtId="168" fontId="7" fillId="8" borderId="9" xfId="1690" applyNumberFormat="1" applyFont="1" applyFill="1" applyBorder="1" applyAlignment="1">
      <alignment horizontal="center"/>
    </xf>
    <xf numFmtId="168" fontId="7" fillId="8" borderId="1" xfId="1690" applyNumberFormat="1" applyFont="1" applyFill="1" applyBorder="1" applyAlignment="1">
      <alignment horizontal="center"/>
    </xf>
    <xf numFmtId="168" fontId="7" fillId="8" borderId="2" xfId="1690" applyNumberFormat="1" applyFont="1" applyFill="1" applyBorder="1" applyAlignment="1">
      <alignment horizontal="center"/>
    </xf>
    <xf numFmtId="168" fontId="7" fillId="8" borderId="5" xfId="1690" applyNumberFormat="1" applyFont="1" applyFill="1" applyBorder="1" applyAlignment="1">
      <alignment horizontal="center"/>
    </xf>
    <xf numFmtId="168" fontId="6" fillId="8" borderId="2" xfId="1690" applyNumberFormat="1" applyFont="1" applyFill="1" applyBorder="1" applyAlignment="1">
      <alignment horizontal="center"/>
    </xf>
    <xf numFmtId="168" fontId="6" fillId="8" borderId="4" xfId="1690" applyNumberFormat="1" applyFont="1" applyFill="1" applyBorder="1" applyAlignment="1">
      <alignment horizontal="center"/>
    </xf>
    <xf numFmtId="168" fontId="6" fillId="8" borderId="5" xfId="1690" applyNumberFormat="1" applyFont="1" applyFill="1" applyBorder="1" applyAlignment="1">
      <alignment horizontal="center"/>
    </xf>
    <xf numFmtId="0" fontId="6" fillId="8" borderId="9" xfId="0" applyFont="1" applyFill="1" applyBorder="1"/>
    <xf numFmtId="0" fontId="6" fillId="8" borderId="10" xfId="0" applyFont="1" applyFill="1" applyBorder="1"/>
    <xf numFmtId="0" fontId="6" fillId="8" borderId="11" xfId="0" applyFont="1" applyFill="1" applyBorder="1"/>
    <xf numFmtId="9" fontId="6" fillId="8" borderId="1" xfId="1" applyFont="1" applyFill="1" applyBorder="1"/>
    <xf numFmtId="3" fontId="6" fillId="8" borderId="2" xfId="0" applyNumberFormat="1" applyFont="1" applyFill="1" applyBorder="1" applyAlignment="1">
      <alignment horizontal="center"/>
    </xf>
    <xf numFmtId="3" fontId="6" fillId="8" borderId="4" xfId="0" applyNumberFormat="1" applyFont="1" applyFill="1" applyBorder="1" applyAlignment="1">
      <alignment horizontal="center"/>
    </xf>
    <xf numFmtId="3" fontId="6" fillId="8" borderId="3" xfId="0" applyNumberFormat="1" applyFont="1" applyFill="1" applyBorder="1" applyAlignment="1">
      <alignment horizontal="center"/>
    </xf>
    <xf numFmtId="3" fontId="6" fillId="8" borderId="5" xfId="0" applyNumberFormat="1" applyFont="1" applyFill="1" applyBorder="1" applyAlignment="1">
      <alignment horizontal="center"/>
    </xf>
    <xf numFmtId="3" fontId="9" fillId="8" borderId="0" xfId="0" applyNumberFormat="1" applyFont="1" applyFill="1" applyAlignment="1">
      <alignment horizontal="center"/>
    </xf>
    <xf numFmtId="3" fontId="9" fillId="8" borderId="1" xfId="0" applyNumberFormat="1" applyFont="1" applyFill="1" applyBorder="1" applyAlignment="1">
      <alignment horizontal="center"/>
    </xf>
    <xf numFmtId="168" fontId="6" fillId="8" borderId="8" xfId="1690" applyNumberFormat="1" applyFont="1" applyFill="1" applyBorder="1" applyAlignment="1">
      <alignment horizontal="center"/>
    </xf>
    <xf numFmtId="168" fontId="6" fillId="8" borderId="6" xfId="1690" applyNumberFormat="1" applyFont="1" applyFill="1" applyBorder="1"/>
    <xf numFmtId="9" fontId="9" fillId="8" borderId="0" xfId="1" applyFont="1" applyFill="1" applyBorder="1" applyAlignment="1">
      <alignment horizontal="center"/>
    </xf>
    <xf numFmtId="9" fontId="9" fillId="8" borderId="8" xfId="1" applyFont="1" applyFill="1" applyBorder="1" applyAlignment="1">
      <alignment horizontal="center"/>
    </xf>
    <xf numFmtId="9" fontId="9" fillId="8" borderId="6" xfId="1" applyFont="1" applyFill="1" applyBorder="1" applyAlignment="1">
      <alignment horizontal="center"/>
    </xf>
    <xf numFmtId="168" fontId="6" fillId="8" borderId="7" xfId="1690" applyNumberFormat="1" applyFont="1" applyFill="1" applyBorder="1"/>
    <xf numFmtId="168" fontId="6" fillId="8" borderId="0" xfId="1690" applyNumberFormat="1" applyFont="1" applyFill="1" applyBorder="1"/>
    <xf numFmtId="168" fontId="6" fillId="8" borderId="8" xfId="1690" applyNumberFormat="1" applyFont="1" applyFill="1" applyBorder="1"/>
    <xf numFmtId="168" fontId="18" fillId="8" borderId="0" xfId="1690" applyNumberFormat="1" applyFont="1" applyFill="1" applyBorder="1" applyAlignment="1">
      <alignment horizontal="center"/>
    </xf>
    <xf numFmtId="168" fontId="19" fillId="8" borderId="0" xfId="1690" applyNumberFormat="1" applyFont="1" applyFill="1" applyBorder="1" applyAlignment="1">
      <alignment horizontal="center"/>
    </xf>
    <xf numFmtId="9" fontId="9" fillId="8" borderId="7" xfId="0" applyNumberFormat="1" applyFont="1" applyFill="1" applyBorder="1" applyAlignment="1">
      <alignment horizontal="center"/>
    </xf>
    <xf numFmtId="9" fontId="9" fillId="8" borderId="0" xfId="0" applyNumberFormat="1" applyFont="1" applyFill="1" applyAlignment="1">
      <alignment horizontal="center"/>
    </xf>
    <xf numFmtId="9" fontId="9" fillId="8" borderId="8" xfId="0" applyNumberFormat="1" applyFont="1" applyFill="1" applyBorder="1" applyAlignment="1">
      <alignment horizontal="center"/>
    </xf>
    <xf numFmtId="9" fontId="9" fillId="8" borderId="6" xfId="0" applyNumberFormat="1" applyFont="1" applyFill="1" applyBorder="1" applyAlignment="1">
      <alignment horizontal="center"/>
    </xf>
    <xf numFmtId="3" fontId="11" fillId="8" borderId="7" xfId="0" applyNumberFormat="1" applyFont="1" applyFill="1" applyBorder="1" applyAlignment="1">
      <alignment horizontal="center"/>
    </xf>
    <xf numFmtId="3" fontId="11" fillId="8" borderId="0" xfId="0" applyNumberFormat="1" applyFont="1" applyFill="1" applyAlignment="1">
      <alignment horizontal="center"/>
    </xf>
    <xf numFmtId="3" fontId="11" fillId="8" borderId="6" xfId="0" applyNumberFormat="1" applyFont="1" applyFill="1" applyBorder="1" applyAlignment="1">
      <alignment horizontal="center"/>
    </xf>
    <xf numFmtId="3" fontId="11" fillId="8" borderId="2" xfId="0" applyNumberFormat="1" applyFont="1" applyFill="1" applyBorder="1" applyAlignment="1">
      <alignment horizontal="center"/>
    </xf>
    <xf numFmtId="3" fontId="11" fillId="8" borderId="4" xfId="0" applyNumberFormat="1" applyFont="1" applyFill="1" applyBorder="1" applyAlignment="1">
      <alignment horizontal="center"/>
    </xf>
    <xf numFmtId="3" fontId="11" fillId="8" borderId="5" xfId="0" applyNumberFormat="1" applyFont="1" applyFill="1" applyBorder="1" applyAlignment="1">
      <alignment horizontal="center"/>
    </xf>
    <xf numFmtId="0" fontId="11" fillId="8" borderId="7" xfId="0" applyFont="1" applyFill="1" applyBorder="1" applyAlignment="1">
      <alignment horizontal="center"/>
    </xf>
    <xf numFmtId="0" fontId="11" fillId="8" borderId="0" xfId="0" applyFont="1" applyFill="1" applyAlignment="1">
      <alignment horizontal="center"/>
    </xf>
    <xf numFmtId="0" fontId="11" fillId="8" borderId="6" xfId="0" applyFont="1" applyFill="1" applyBorder="1" applyAlignment="1">
      <alignment horizontal="center"/>
    </xf>
    <xf numFmtId="3" fontId="14" fillId="8" borderId="0" xfId="0" applyNumberFormat="1" applyFont="1" applyFill="1" applyAlignment="1">
      <alignment horizontal="center"/>
    </xf>
    <xf numFmtId="3" fontId="14" fillId="8" borderId="6" xfId="0" applyNumberFormat="1" applyFont="1" applyFill="1" applyBorder="1" applyAlignment="1">
      <alignment horizontal="center"/>
    </xf>
    <xf numFmtId="165" fontId="11" fillId="8" borderId="7" xfId="0" applyNumberFormat="1" applyFont="1" applyFill="1" applyBorder="1" applyAlignment="1">
      <alignment horizontal="center"/>
    </xf>
    <xf numFmtId="165" fontId="11" fillId="8" borderId="0" xfId="0" applyNumberFormat="1" applyFont="1" applyFill="1" applyAlignment="1">
      <alignment horizontal="center"/>
    </xf>
    <xf numFmtId="165" fontId="11" fillId="8" borderId="2" xfId="0" applyNumberFormat="1" applyFont="1" applyFill="1" applyBorder="1" applyAlignment="1">
      <alignment horizontal="center"/>
    </xf>
    <xf numFmtId="165" fontId="11" fillId="8" borderId="4" xfId="0" applyNumberFormat="1" applyFont="1" applyFill="1" applyBorder="1" applyAlignment="1">
      <alignment horizontal="center"/>
    </xf>
    <xf numFmtId="3" fontId="18" fillId="8" borderId="0" xfId="0" applyNumberFormat="1" applyFont="1" applyFill="1" applyAlignment="1">
      <alignment horizontal="center"/>
    </xf>
    <xf numFmtId="3" fontId="18" fillId="8" borderId="7" xfId="0" applyNumberFormat="1" applyFont="1" applyFill="1" applyBorder="1" applyAlignment="1">
      <alignment horizontal="center"/>
    </xf>
    <xf numFmtId="1" fontId="6" fillId="8" borderId="8" xfId="1690" applyNumberFormat="1" applyFont="1" applyFill="1" applyBorder="1" applyAlignment="1">
      <alignment horizontal="center"/>
    </xf>
    <xf numFmtId="9" fontId="0" fillId="2" borderId="0" xfId="1" applyFont="1" applyFill="1"/>
    <xf numFmtId="166" fontId="7" fillId="9" borderId="2" xfId="0" applyNumberFormat="1" applyFont="1" applyFill="1" applyBorder="1" applyAlignment="1">
      <alignment horizontal="center"/>
    </xf>
    <xf numFmtId="166" fontId="7" fillId="9" borderId="4" xfId="0" applyNumberFormat="1" applyFont="1" applyFill="1" applyBorder="1" applyAlignment="1">
      <alignment horizontal="center"/>
    </xf>
    <xf numFmtId="166" fontId="7" fillId="9" borderId="3" xfId="0" applyNumberFormat="1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6" fillId="9" borderId="7" xfId="0" applyFont="1" applyFill="1" applyBorder="1"/>
    <xf numFmtId="0" fontId="6" fillId="9" borderId="0" xfId="0" applyFont="1" applyFill="1"/>
    <xf numFmtId="0" fontId="6" fillId="9" borderId="8" xfId="0" applyFont="1" applyFill="1" applyBorder="1"/>
    <xf numFmtId="0" fontId="6" fillId="9" borderId="1" xfId="0" applyFont="1" applyFill="1" applyBorder="1"/>
    <xf numFmtId="0" fontId="6" fillId="9" borderId="6" xfId="0" applyFont="1" applyFill="1" applyBorder="1"/>
    <xf numFmtId="44" fontId="18" fillId="9" borderId="7" xfId="1690" applyFont="1" applyFill="1" applyBorder="1" applyAlignment="1">
      <alignment horizontal="center"/>
    </xf>
    <xf numFmtId="44" fontId="6" fillId="9" borderId="8" xfId="1690" applyFont="1" applyFill="1" applyBorder="1" applyAlignment="1">
      <alignment horizontal="center"/>
    </xf>
    <xf numFmtId="1" fontId="6" fillId="9" borderId="7" xfId="1690" applyNumberFormat="1" applyFont="1" applyFill="1" applyBorder="1" applyAlignment="1">
      <alignment horizontal="center"/>
    </xf>
    <xf numFmtId="1" fontId="6" fillId="9" borderId="0" xfId="1690" applyNumberFormat="1" applyFont="1" applyFill="1" applyBorder="1" applyAlignment="1">
      <alignment horizontal="center"/>
    </xf>
    <xf numFmtId="3" fontId="6" fillId="9" borderId="8" xfId="1690" applyNumberFormat="1" applyFont="1" applyFill="1" applyBorder="1" applyAlignment="1">
      <alignment horizontal="center"/>
    </xf>
    <xf numFmtId="3" fontId="6" fillId="9" borderId="7" xfId="0" applyNumberFormat="1" applyFont="1" applyFill="1" applyBorder="1" applyAlignment="1">
      <alignment horizontal="center"/>
    </xf>
    <xf numFmtId="3" fontId="6" fillId="9" borderId="0" xfId="0" applyNumberFormat="1" applyFont="1" applyFill="1" applyAlignment="1">
      <alignment horizontal="center"/>
    </xf>
    <xf numFmtId="3" fontId="6" fillId="9" borderId="6" xfId="0" applyNumberFormat="1" applyFont="1" applyFill="1" applyBorder="1" applyAlignment="1">
      <alignment horizontal="center"/>
    </xf>
    <xf numFmtId="9" fontId="6" fillId="9" borderId="7" xfId="1" applyFont="1" applyFill="1" applyBorder="1" applyAlignment="1">
      <alignment horizontal="center"/>
    </xf>
    <xf numFmtId="9" fontId="6" fillId="9" borderId="0" xfId="1" applyFont="1" applyFill="1" applyBorder="1" applyAlignment="1">
      <alignment horizontal="center"/>
    </xf>
    <xf numFmtId="3" fontId="6" fillId="9" borderId="16" xfId="0" applyNumberFormat="1" applyFont="1" applyFill="1" applyBorder="1" applyAlignment="1">
      <alignment horizontal="center"/>
    </xf>
    <xf numFmtId="3" fontId="6" fillId="9" borderId="17" xfId="0" applyNumberFormat="1" applyFont="1" applyFill="1" applyBorder="1" applyAlignment="1">
      <alignment horizontal="center"/>
    </xf>
    <xf numFmtId="3" fontId="7" fillId="9" borderId="7" xfId="0" applyNumberFormat="1" applyFont="1" applyFill="1" applyBorder="1" applyAlignment="1">
      <alignment horizontal="center"/>
    </xf>
    <xf numFmtId="3" fontId="7" fillId="9" borderId="0" xfId="0" applyNumberFormat="1" applyFont="1" applyFill="1" applyAlignment="1">
      <alignment horizontal="center"/>
    </xf>
    <xf numFmtId="3" fontId="7" fillId="9" borderId="8" xfId="0" applyNumberFormat="1" applyFont="1" applyFill="1" applyBorder="1" applyAlignment="1">
      <alignment horizontal="center"/>
    </xf>
    <xf numFmtId="3" fontId="7" fillId="9" borderId="3" xfId="0" applyNumberFormat="1" applyFont="1" applyFill="1" applyBorder="1" applyAlignment="1">
      <alignment horizontal="center"/>
    </xf>
    <xf numFmtId="3" fontId="7" fillId="9" borderId="1" xfId="0" applyNumberFormat="1" applyFont="1" applyFill="1" applyBorder="1" applyAlignment="1">
      <alignment horizontal="center"/>
    </xf>
    <xf numFmtId="3" fontId="7" fillId="9" borderId="10" xfId="0" applyNumberFormat="1" applyFont="1" applyFill="1" applyBorder="1" applyAlignment="1">
      <alignment horizontal="center"/>
    </xf>
    <xf numFmtId="3" fontId="7" fillId="9" borderId="5" xfId="0" applyNumberFormat="1" applyFont="1" applyFill="1" applyBorder="1" applyAlignment="1">
      <alignment horizontal="center"/>
    </xf>
    <xf numFmtId="169" fontId="9" fillId="9" borderId="2" xfId="0" applyNumberFormat="1" applyFont="1" applyFill="1" applyBorder="1" applyAlignment="1">
      <alignment horizontal="center"/>
    </xf>
    <xf numFmtId="169" fontId="9" fillId="9" borderId="4" xfId="0" applyNumberFormat="1" applyFont="1" applyFill="1" applyBorder="1" applyAlignment="1">
      <alignment horizontal="center"/>
    </xf>
    <xf numFmtId="169" fontId="9" fillId="9" borderId="3" xfId="0" applyNumberFormat="1" applyFont="1" applyFill="1" applyBorder="1" applyAlignment="1">
      <alignment horizontal="center"/>
    </xf>
    <xf numFmtId="169" fontId="9" fillId="9" borderId="15" xfId="0" applyNumberFormat="1" applyFont="1" applyFill="1" applyBorder="1" applyAlignment="1">
      <alignment horizontal="center"/>
    </xf>
    <xf numFmtId="169" fontId="9" fillId="9" borderId="16" xfId="0" applyNumberFormat="1" applyFont="1" applyFill="1" applyBorder="1" applyAlignment="1">
      <alignment horizontal="center"/>
    </xf>
    <xf numFmtId="169" fontId="9" fillId="9" borderId="17" xfId="0" applyNumberFormat="1" applyFont="1" applyFill="1" applyBorder="1" applyAlignment="1">
      <alignment horizontal="center"/>
    </xf>
    <xf numFmtId="168" fontId="6" fillId="9" borderId="0" xfId="1690" applyNumberFormat="1" applyFont="1" applyFill="1" applyBorder="1" applyAlignment="1">
      <alignment horizontal="center"/>
    </xf>
    <xf numFmtId="168" fontId="6" fillId="9" borderId="6" xfId="1690" applyNumberFormat="1" applyFont="1" applyFill="1" applyBorder="1" applyAlignment="1">
      <alignment horizontal="center"/>
    </xf>
    <xf numFmtId="168" fontId="6" fillId="9" borderId="7" xfId="1690" applyNumberFormat="1" applyFont="1" applyFill="1" applyBorder="1" applyAlignment="1">
      <alignment horizontal="center"/>
    </xf>
    <xf numFmtId="168" fontId="7" fillId="9" borderId="9" xfId="1690" applyNumberFormat="1" applyFont="1" applyFill="1" applyBorder="1" applyAlignment="1">
      <alignment horizontal="center"/>
    </xf>
    <xf numFmtId="168" fontId="7" fillId="9" borderId="1" xfId="1690" applyNumberFormat="1" applyFont="1" applyFill="1" applyBorder="1" applyAlignment="1">
      <alignment horizontal="center"/>
    </xf>
    <xf numFmtId="168" fontId="7" fillId="9" borderId="2" xfId="1690" applyNumberFormat="1" applyFont="1" applyFill="1" applyBorder="1" applyAlignment="1">
      <alignment horizontal="center"/>
    </xf>
    <xf numFmtId="168" fontId="7" fillId="9" borderId="5" xfId="1690" applyNumberFormat="1" applyFont="1" applyFill="1" applyBorder="1" applyAlignment="1">
      <alignment horizontal="center"/>
    </xf>
    <xf numFmtId="168" fontId="6" fillId="9" borderId="2" xfId="1690" applyNumberFormat="1" applyFont="1" applyFill="1" applyBorder="1" applyAlignment="1">
      <alignment horizontal="center"/>
    </xf>
    <xf numFmtId="168" fontId="6" fillId="9" borderId="4" xfId="1690" applyNumberFormat="1" applyFont="1" applyFill="1" applyBorder="1" applyAlignment="1">
      <alignment horizontal="center"/>
    </xf>
    <xf numFmtId="168" fontId="6" fillId="9" borderId="5" xfId="1690" applyNumberFormat="1" applyFont="1" applyFill="1" applyBorder="1" applyAlignment="1">
      <alignment horizontal="center"/>
    </xf>
    <xf numFmtId="0" fontId="6" fillId="9" borderId="9" xfId="0" applyFont="1" applyFill="1" applyBorder="1"/>
    <xf numFmtId="0" fontId="6" fillId="9" borderId="10" xfId="0" applyFont="1" applyFill="1" applyBorder="1"/>
    <xf numFmtId="0" fontId="6" fillId="9" borderId="11" xfId="0" applyFont="1" applyFill="1" applyBorder="1"/>
    <xf numFmtId="9" fontId="6" fillId="9" borderId="1" xfId="1" applyFont="1" applyFill="1" applyBorder="1"/>
    <xf numFmtId="3" fontId="6" fillId="9" borderId="8" xfId="0" applyNumberFormat="1" applyFont="1" applyFill="1" applyBorder="1" applyAlignment="1">
      <alignment horizontal="center"/>
    </xf>
    <xf numFmtId="3" fontId="6" fillId="9" borderId="2" xfId="0" applyNumberFormat="1" applyFont="1" applyFill="1" applyBorder="1" applyAlignment="1">
      <alignment horizontal="center"/>
    </xf>
    <xf numFmtId="3" fontId="6" fillId="9" borderId="4" xfId="0" applyNumberFormat="1" applyFont="1" applyFill="1" applyBorder="1" applyAlignment="1">
      <alignment horizontal="center"/>
    </xf>
    <xf numFmtId="3" fontId="6" fillId="9" borderId="3" xfId="0" applyNumberFormat="1" applyFont="1" applyFill="1" applyBorder="1" applyAlignment="1">
      <alignment horizontal="center"/>
    </xf>
    <xf numFmtId="3" fontId="6" fillId="9" borderId="5" xfId="0" applyNumberFormat="1" applyFont="1" applyFill="1" applyBorder="1" applyAlignment="1">
      <alignment horizontal="center"/>
    </xf>
    <xf numFmtId="3" fontId="9" fillId="9" borderId="0" xfId="0" applyNumberFormat="1" applyFont="1" applyFill="1" applyAlignment="1">
      <alignment horizontal="center"/>
    </xf>
    <xf numFmtId="3" fontId="9" fillId="9" borderId="1" xfId="0" applyNumberFormat="1" applyFont="1" applyFill="1" applyBorder="1" applyAlignment="1">
      <alignment horizontal="center"/>
    </xf>
    <xf numFmtId="168" fontId="6" fillId="9" borderId="8" xfId="1690" applyNumberFormat="1" applyFont="1" applyFill="1" applyBorder="1" applyAlignment="1">
      <alignment horizontal="center"/>
    </xf>
    <xf numFmtId="168" fontId="6" fillId="9" borderId="6" xfId="1690" applyNumberFormat="1" applyFont="1" applyFill="1" applyBorder="1"/>
    <xf numFmtId="9" fontId="9" fillId="9" borderId="0" xfId="1" applyFont="1" applyFill="1" applyBorder="1" applyAlignment="1">
      <alignment horizontal="center"/>
    </xf>
    <xf numFmtId="9" fontId="9" fillId="9" borderId="8" xfId="1" applyFont="1" applyFill="1" applyBorder="1" applyAlignment="1">
      <alignment horizontal="center"/>
    </xf>
    <xf numFmtId="9" fontId="9" fillId="9" borderId="6" xfId="1" applyFont="1" applyFill="1" applyBorder="1" applyAlignment="1">
      <alignment horizontal="center"/>
    </xf>
    <xf numFmtId="168" fontId="6" fillId="9" borderId="7" xfId="1690" applyNumberFormat="1" applyFont="1" applyFill="1" applyBorder="1"/>
    <xf numFmtId="168" fontId="6" fillId="9" borderId="0" xfId="1690" applyNumberFormat="1" applyFont="1" applyFill="1" applyBorder="1"/>
    <xf numFmtId="168" fontId="6" fillId="9" borderId="8" xfId="1690" applyNumberFormat="1" applyFont="1" applyFill="1" applyBorder="1"/>
    <xf numFmtId="44" fontId="6" fillId="9" borderId="0" xfId="1690" applyFont="1" applyFill="1" applyBorder="1" applyAlignment="1">
      <alignment horizontal="center"/>
    </xf>
    <xf numFmtId="168" fontId="18" fillId="9" borderId="0" xfId="1690" applyNumberFormat="1" applyFont="1" applyFill="1" applyBorder="1" applyAlignment="1">
      <alignment horizontal="center"/>
    </xf>
    <xf numFmtId="168" fontId="19" fillId="9" borderId="0" xfId="1690" applyNumberFormat="1" applyFont="1" applyFill="1" applyBorder="1" applyAlignment="1">
      <alignment horizontal="center"/>
    </xf>
    <xf numFmtId="9" fontId="9" fillId="9" borderId="7" xfId="0" applyNumberFormat="1" applyFont="1" applyFill="1" applyBorder="1" applyAlignment="1">
      <alignment horizontal="center"/>
    </xf>
    <xf numFmtId="9" fontId="9" fillId="9" borderId="0" xfId="0" applyNumberFormat="1" applyFont="1" applyFill="1" applyAlignment="1">
      <alignment horizontal="center"/>
    </xf>
    <xf numFmtId="9" fontId="9" fillId="9" borderId="8" xfId="0" applyNumberFormat="1" applyFont="1" applyFill="1" applyBorder="1" applyAlignment="1">
      <alignment horizontal="center"/>
    </xf>
    <xf numFmtId="9" fontId="9" fillId="9" borderId="6" xfId="0" applyNumberFormat="1" applyFont="1" applyFill="1" applyBorder="1" applyAlignment="1">
      <alignment horizontal="center"/>
    </xf>
    <xf numFmtId="3" fontId="11" fillId="9" borderId="7" xfId="0" applyNumberFormat="1" applyFont="1" applyFill="1" applyBorder="1" applyAlignment="1">
      <alignment horizontal="center"/>
    </xf>
    <xf numFmtId="3" fontId="11" fillId="9" borderId="0" xfId="0" applyNumberFormat="1" applyFont="1" applyFill="1" applyAlignment="1">
      <alignment horizontal="center"/>
    </xf>
    <xf numFmtId="3" fontId="11" fillId="9" borderId="6" xfId="0" applyNumberFormat="1" applyFont="1" applyFill="1" applyBorder="1" applyAlignment="1">
      <alignment horizontal="center"/>
    </xf>
    <xf numFmtId="3" fontId="11" fillId="9" borderId="2" xfId="0" applyNumberFormat="1" applyFont="1" applyFill="1" applyBorder="1" applyAlignment="1">
      <alignment horizontal="center"/>
    </xf>
    <xf numFmtId="3" fontId="11" fillId="9" borderId="4" xfId="0" applyNumberFormat="1" applyFont="1" applyFill="1" applyBorder="1" applyAlignment="1">
      <alignment horizontal="center"/>
    </xf>
    <xf numFmtId="3" fontId="11" fillId="9" borderId="5" xfId="0" applyNumberFormat="1" applyFont="1" applyFill="1" applyBorder="1" applyAlignment="1">
      <alignment horizontal="center"/>
    </xf>
    <xf numFmtId="0" fontId="11" fillId="9" borderId="7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6" xfId="0" applyFont="1" applyFill="1" applyBorder="1" applyAlignment="1">
      <alignment horizontal="center"/>
    </xf>
    <xf numFmtId="3" fontId="14" fillId="9" borderId="0" xfId="0" applyNumberFormat="1" applyFont="1" applyFill="1" applyAlignment="1">
      <alignment horizontal="center"/>
    </xf>
    <xf numFmtId="3" fontId="14" fillId="9" borderId="6" xfId="0" applyNumberFormat="1" applyFont="1" applyFill="1" applyBorder="1" applyAlignment="1">
      <alignment horizontal="center"/>
    </xf>
    <xf numFmtId="165" fontId="11" fillId="9" borderId="7" xfId="0" applyNumberFormat="1" applyFont="1" applyFill="1" applyBorder="1" applyAlignment="1">
      <alignment horizontal="center"/>
    </xf>
    <xf numFmtId="165" fontId="11" fillId="9" borderId="0" xfId="0" applyNumberFormat="1" applyFont="1" applyFill="1" applyAlignment="1">
      <alignment horizontal="center"/>
    </xf>
    <xf numFmtId="165" fontId="11" fillId="9" borderId="2" xfId="0" applyNumberFormat="1" applyFont="1" applyFill="1" applyBorder="1" applyAlignment="1">
      <alignment horizontal="center"/>
    </xf>
    <xf numFmtId="165" fontId="11" fillId="9" borderId="4" xfId="0" applyNumberFormat="1" applyFont="1" applyFill="1" applyBorder="1" applyAlignment="1">
      <alignment horizontal="center"/>
    </xf>
    <xf numFmtId="3" fontId="18" fillId="9" borderId="0" xfId="0" applyNumberFormat="1" applyFont="1" applyFill="1" applyAlignment="1">
      <alignment horizontal="center"/>
    </xf>
    <xf numFmtId="3" fontId="18" fillId="9" borderId="7" xfId="0" applyNumberFormat="1" applyFont="1" applyFill="1" applyBorder="1" applyAlignment="1">
      <alignment horizontal="center"/>
    </xf>
    <xf numFmtId="167" fontId="6" fillId="9" borderId="0" xfId="1" applyNumberFormat="1" applyFont="1" applyFill="1" applyBorder="1" applyAlignment="1">
      <alignment horizontal="center"/>
    </xf>
    <xf numFmtId="10" fontId="9" fillId="7" borderId="1" xfId="0" applyNumberFormat="1" applyFont="1" applyFill="1" applyBorder="1" applyAlignment="1">
      <alignment horizontal="center"/>
    </xf>
    <xf numFmtId="10" fontId="9" fillId="8" borderId="1" xfId="0" applyNumberFormat="1" applyFont="1" applyFill="1" applyBorder="1" applyAlignment="1">
      <alignment horizontal="center"/>
    </xf>
    <xf numFmtId="10" fontId="9" fillId="9" borderId="1" xfId="0" applyNumberFormat="1" applyFont="1" applyFill="1" applyBorder="1" applyAlignment="1">
      <alignment horizontal="center"/>
    </xf>
    <xf numFmtId="4" fontId="18" fillId="0" borderId="0" xfId="0" applyNumberFormat="1" applyFont="1" applyAlignment="1">
      <alignment horizontal="center"/>
    </xf>
    <xf numFmtId="44" fontId="18" fillId="5" borderId="0" xfId="1690" applyFont="1" applyFill="1" applyBorder="1" applyAlignment="1">
      <alignment horizontal="center"/>
    </xf>
    <xf numFmtId="9" fontId="18" fillId="5" borderId="0" xfId="1" applyFont="1" applyFill="1" applyBorder="1" applyAlignment="1">
      <alignment horizontal="center"/>
    </xf>
    <xf numFmtId="9" fontId="18" fillId="0" borderId="5" xfId="1" applyFont="1" applyFill="1" applyBorder="1" applyAlignment="1">
      <alignment horizontal="center"/>
    </xf>
    <xf numFmtId="167" fontId="18" fillId="0" borderId="5" xfId="1" applyNumberFormat="1" applyFont="1" applyFill="1" applyBorder="1" applyAlignment="1">
      <alignment horizontal="center"/>
    </xf>
    <xf numFmtId="44" fontId="6" fillId="2" borderId="0" xfId="1690" applyFont="1" applyFill="1"/>
    <xf numFmtId="0" fontId="25" fillId="2" borderId="0" xfId="0" applyFont="1" applyFill="1"/>
    <xf numFmtId="44" fontId="0" fillId="2" borderId="0" xfId="0" applyNumberFormat="1" applyFill="1"/>
    <xf numFmtId="167" fontId="0" fillId="2" borderId="0" xfId="1" applyNumberFormat="1" applyFont="1" applyFill="1"/>
    <xf numFmtId="170" fontId="0" fillId="2" borderId="0" xfId="0" applyNumberFormat="1" applyFill="1"/>
    <xf numFmtId="168" fontId="6" fillId="4" borderId="5" xfId="1690" applyNumberFormat="1" applyFont="1" applyFill="1" applyBorder="1" applyAlignment="1">
      <alignment horizontal="center"/>
    </xf>
    <xf numFmtId="168" fontId="6" fillId="6" borderId="5" xfId="1690" applyNumberFormat="1" applyFont="1" applyFill="1" applyBorder="1" applyAlignment="1">
      <alignment horizontal="center"/>
    </xf>
    <xf numFmtId="168" fontId="6" fillId="4" borderId="6" xfId="1690" applyNumberFormat="1" applyFont="1" applyFill="1" applyBorder="1" applyAlignment="1">
      <alignment horizontal="center"/>
    </xf>
    <xf numFmtId="168" fontId="6" fillId="6" borderId="6" xfId="1690" applyNumberFormat="1" applyFont="1" applyFill="1" applyBorder="1" applyAlignment="1">
      <alignment horizontal="center"/>
    </xf>
    <xf numFmtId="168" fontId="30" fillId="11" borderId="5" xfId="1690" applyNumberFormat="1" applyFont="1" applyFill="1" applyBorder="1" applyAlignment="1">
      <alignment horizontal="center"/>
    </xf>
    <xf numFmtId="0" fontId="31" fillId="11" borderId="5" xfId="1867" applyFont="1" applyBorder="1" applyAlignment="1">
      <alignment horizontal="center"/>
    </xf>
    <xf numFmtId="0" fontId="30" fillId="10" borderId="5" xfId="1866" applyFont="1" applyBorder="1"/>
    <xf numFmtId="168" fontId="11" fillId="3" borderId="5" xfId="1690" applyNumberFormat="1" applyFont="1" applyFill="1" applyBorder="1" applyAlignment="1">
      <alignment horizontal="center"/>
    </xf>
    <xf numFmtId="168" fontId="11" fillId="4" borderId="5" xfId="1690" applyNumberFormat="1" applyFont="1" applyFill="1" applyBorder="1" applyAlignment="1">
      <alignment horizontal="center"/>
    </xf>
    <xf numFmtId="168" fontId="11" fillId="6" borderId="5" xfId="1690" applyNumberFormat="1" applyFont="1" applyFill="1" applyBorder="1" applyAlignment="1">
      <alignment horizontal="center"/>
    </xf>
    <xf numFmtId="3" fontId="30" fillId="10" borderId="5" xfId="1866" applyNumberFormat="1" applyFont="1" applyBorder="1" applyAlignment="1">
      <alignment horizontal="center"/>
    </xf>
    <xf numFmtId="9" fontId="11" fillId="0" borderId="7" xfId="1" applyFont="1" applyFill="1" applyBorder="1"/>
    <xf numFmtId="3" fontId="0" fillId="0" borderId="0" xfId="0" applyNumberFormat="1"/>
    <xf numFmtId="168" fontId="11" fillId="8" borderId="6" xfId="1690" applyNumberFormat="1" applyFont="1" applyFill="1" applyBorder="1" applyAlignment="1">
      <alignment horizontal="center"/>
    </xf>
    <xf numFmtId="168" fontId="11" fillId="7" borderId="6" xfId="1690" applyNumberFormat="1" applyFont="1" applyFill="1" applyBorder="1" applyAlignment="1">
      <alignment horizontal="center"/>
    </xf>
    <xf numFmtId="168" fontId="11" fillId="7" borderId="5" xfId="1690" applyNumberFormat="1" applyFont="1" applyFill="1" applyBorder="1" applyAlignment="1">
      <alignment horizontal="center"/>
    </xf>
    <xf numFmtId="168" fontId="11" fillId="8" borderId="5" xfId="1690" applyNumberFormat="1" applyFont="1" applyFill="1" applyBorder="1" applyAlignment="1">
      <alignment horizontal="center"/>
    </xf>
    <xf numFmtId="168" fontId="11" fillId="9" borderId="6" xfId="1690" applyNumberFormat="1" applyFont="1" applyFill="1" applyBorder="1" applyAlignment="1">
      <alignment horizontal="center"/>
    </xf>
    <xf numFmtId="168" fontId="11" fillId="9" borderId="5" xfId="1690" applyNumberFormat="1" applyFont="1" applyFill="1" applyBorder="1" applyAlignment="1">
      <alignment horizontal="center"/>
    </xf>
    <xf numFmtId="44" fontId="18" fillId="0" borderId="0" xfId="169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9" fontId="11" fillId="0" borderId="0" xfId="1" applyFont="1" applyFill="1" applyBorder="1" applyAlignment="1">
      <alignment horizontal="center"/>
    </xf>
    <xf numFmtId="9" fontId="25" fillId="0" borderId="0" xfId="1" applyFont="1"/>
    <xf numFmtId="0" fontId="32" fillId="0" borderId="0" xfId="0" applyFont="1"/>
    <xf numFmtId="44" fontId="6" fillId="2" borderId="7" xfId="0" applyNumberFormat="1" applyFont="1" applyFill="1" applyBorder="1"/>
    <xf numFmtId="0" fontId="34" fillId="0" borderId="0" xfId="0" applyFont="1"/>
    <xf numFmtId="44" fontId="6" fillId="7" borderId="6" xfId="1690" applyFont="1" applyFill="1" applyBorder="1" applyAlignment="1">
      <alignment horizontal="center"/>
    </xf>
    <xf numFmtId="3" fontId="6" fillId="7" borderId="6" xfId="1690" applyNumberFormat="1" applyFont="1" applyFill="1" applyBorder="1" applyAlignment="1">
      <alignment horizontal="center"/>
    </xf>
    <xf numFmtId="44" fontId="6" fillId="8" borderId="6" xfId="1690" applyFont="1" applyFill="1" applyBorder="1" applyAlignment="1">
      <alignment horizontal="center"/>
    </xf>
    <xf numFmtId="3" fontId="6" fillId="8" borderId="6" xfId="1690" applyNumberFormat="1" applyFont="1" applyFill="1" applyBorder="1" applyAlignment="1">
      <alignment horizontal="center"/>
    </xf>
    <xf numFmtId="44" fontId="6" fillId="9" borderId="6" xfId="1690" applyFont="1" applyFill="1" applyBorder="1" applyAlignment="1">
      <alignment horizontal="center"/>
    </xf>
    <xf numFmtId="3" fontId="6" fillId="9" borderId="6" xfId="1690" applyNumberFormat="1" applyFont="1" applyFill="1" applyBorder="1" applyAlignment="1">
      <alignment horizontal="center"/>
    </xf>
    <xf numFmtId="0" fontId="7" fillId="0" borderId="7" xfId="0" applyFont="1" applyBorder="1"/>
    <xf numFmtId="168" fontId="7" fillId="3" borderId="7" xfId="1690" applyNumberFormat="1" applyFont="1" applyFill="1" applyBorder="1" applyAlignment="1">
      <alignment horizontal="center"/>
    </xf>
    <xf numFmtId="168" fontId="7" fillId="3" borderId="0" xfId="1690" applyNumberFormat="1" applyFont="1" applyFill="1" applyBorder="1" applyAlignment="1">
      <alignment horizontal="center"/>
    </xf>
    <xf numFmtId="168" fontId="7" fillId="3" borderId="8" xfId="1690" applyNumberFormat="1" applyFont="1" applyFill="1" applyBorder="1" applyAlignment="1">
      <alignment horizontal="center"/>
    </xf>
    <xf numFmtId="168" fontId="7" fillId="7" borderId="7" xfId="1690" applyNumberFormat="1" applyFont="1" applyFill="1" applyBorder="1" applyAlignment="1">
      <alignment horizontal="center"/>
    </xf>
    <xf numFmtId="168" fontId="7" fillId="7" borderId="6" xfId="1690" applyNumberFormat="1" applyFont="1" applyFill="1" applyBorder="1" applyAlignment="1">
      <alignment horizontal="center"/>
    </xf>
    <xf numFmtId="168" fontId="7" fillId="8" borderId="7" xfId="1690" applyNumberFormat="1" applyFont="1" applyFill="1" applyBorder="1" applyAlignment="1">
      <alignment horizontal="center"/>
    </xf>
    <xf numFmtId="168" fontId="7" fillId="8" borderId="6" xfId="1690" applyNumberFormat="1" applyFont="1" applyFill="1" applyBorder="1" applyAlignment="1">
      <alignment horizontal="center"/>
    </xf>
    <xf numFmtId="168" fontId="7" fillId="9" borderId="7" xfId="1690" applyNumberFormat="1" applyFont="1" applyFill="1" applyBorder="1" applyAlignment="1">
      <alignment horizontal="center"/>
    </xf>
    <xf numFmtId="44" fontId="11" fillId="2" borderId="0" xfId="169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9" fontId="20" fillId="0" borderId="0" xfId="1" applyFont="1" applyFill="1" applyBorder="1" applyAlignment="1">
      <alignment horizontal="center"/>
    </xf>
    <xf numFmtId="44" fontId="7" fillId="3" borderId="0" xfId="1690" applyFont="1" applyFill="1" applyBorder="1" applyAlignment="1">
      <alignment horizontal="center"/>
    </xf>
    <xf numFmtId="168" fontId="7" fillId="3" borderId="6" xfId="1690" applyNumberFormat="1" applyFont="1" applyFill="1" applyBorder="1" applyAlignment="1">
      <alignment horizontal="center"/>
    </xf>
    <xf numFmtId="44" fontId="7" fillId="2" borderId="0" xfId="0" applyNumberFormat="1" applyFont="1" applyFill="1"/>
    <xf numFmtId="44" fontId="18" fillId="0" borderId="8" xfId="1690" applyFont="1" applyFill="1" applyBorder="1" applyAlignment="1">
      <alignment horizontal="center"/>
    </xf>
    <xf numFmtId="164" fontId="18" fillId="0" borderId="0" xfId="0" applyNumberFormat="1" applyFont="1" applyAlignment="1">
      <alignment horizontal="center"/>
    </xf>
    <xf numFmtId="0" fontId="30" fillId="12" borderId="5" xfId="0" applyFont="1" applyFill="1" applyBorder="1"/>
    <xf numFmtId="3" fontId="30" fillId="12" borderId="5" xfId="0" applyNumberFormat="1" applyFont="1" applyFill="1" applyBorder="1" applyAlignment="1">
      <alignment horizontal="center"/>
    </xf>
    <xf numFmtId="9" fontId="30" fillId="12" borderId="5" xfId="1" applyFont="1" applyFill="1" applyBorder="1" applyAlignment="1">
      <alignment horizontal="center"/>
    </xf>
    <xf numFmtId="1" fontId="30" fillId="12" borderId="5" xfId="0" applyNumberFormat="1" applyFont="1" applyFill="1" applyBorder="1" applyAlignment="1">
      <alignment horizontal="center"/>
    </xf>
    <xf numFmtId="168" fontId="7" fillId="13" borderId="9" xfId="1690" applyNumberFormat="1" applyFont="1" applyFill="1" applyBorder="1" applyAlignment="1">
      <alignment horizontal="center"/>
    </xf>
    <xf numFmtId="168" fontId="7" fillId="14" borderId="9" xfId="1690" applyNumberFormat="1" applyFont="1" applyFill="1" applyBorder="1" applyAlignment="1">
      <alignment horizontal="center"/>
    </xf>
    <xf numFmtId="0" fontId="6" fillId="7" borderId="7" xfId="1690" applyNumberFormat="1" applyFont="1" applyFill="1" applyBorder="1" applyAlignment="1">
      <alignment horizontal="center"/>
    </xf>
    <xf numFmtId="167" fontId="18" fillId="0" borderId="0" xfId="1" applyNumberFormat="1" applyFont="1" applyFill="1" applyBorder="1" applyAlignment="1">
      <alignment horizontal="center"/>
    </xf>
    <xf numFmtId="0" fontId="6" fillId="0" borderId="12" xfId="0" applyFont="1" applyBorder="1"/>
    <xf numFmtId="168" fontId="11" fillId="3" borderId="12" xfId="1690" applyNumberFormat="1" applyFont="1" applyFill="1" applyBorder="1" applyAlignment="1">
      <alignment horizontal="center"/>
    </xf>
    <xf numFmtId="168" fontId="11" fillId="4" borderId="12" xfId="1690" applyNumberFormat="1" applyFont="1" applyFill="1" applyBorder="1" applyAlignment="1">
      <alignment horizontal="center"/>
    </xf>
    <xf numFmtId="168" fontId="11" fillId="6" borderId="12" xfId="1690" applyNumberFormat="1" applyFont="1" applyFill="1" applyBorder="1" applyAlignment="1">
      <alignment horizontal="center"/>
    </xf>
    <xf numFmtId="168" fontId="30" fillId="11" borderId="12" xfId="1690" applyNumberFormat="1" applyFont="1" applyFill="1" applyBorder="1" applyAlignment="1">
      <alignment horizontal="center"/>
    </xf>
    <xf numFmtId="169" fontId="9" fillId="7" borderId="0" xfId="0" applyNumberFormat="1" applyFont="1" applyFill="1" applyAlignment="1">
      <alignment horizontal="center"/>
    </xf>
    <xf numFmtId="10" fontId="9" fillId="7" borderId="6" xfId="0" applyNumberFormat="1" applyFont="1" applyFill="1" applyBorder="1" applyAlignment="1">
      <alignment horizontal="center"/>
    </xf>
    <xf numFmtId="169" fontId="9" fillId="8" borderId="0" xfId="0" applyNumberFormat="1" applyFont="1" applyFill="1" applyAlignment="1">
      <alignment horizontal="center"/>
    </xf>
    <xf numFmtId="10" fontId="9" fillId="8" borderId="6" xfId="0" applyNumberFormat="1" applyFont="1" applyFill="1" applyBorder="1" applyAlignment="1">
      <alignment horizontal="center"/>
    </xf>
    <xf numFmtId="169" fontId="9" fillId="9" borderId="0" xfId="0" applyNumberFormat="1" applyFont="1" applyFill="1" applyAlignment="1">
      <alignment horizontal="center"/>
    </xf>
    <xf numFmtId="10" fontId="9" fillId="9" borderId="6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9" fontId="7" fillId="0" borderId="7" xfId="1" applyFont="1" applyFill="1" applyBorder="1" applyAlignment="1">
      <alignment horizontal="center"/>
    </xf>
    <xf numFmtId="9" fontId="7" fillId="2" borderId="7" xfId="1" applyFont="1" applyFill="1" applyBorder="1" applyAlignment="1">
      <alignment horizontal="center"/>
    </xf>
    <xf numFmtId="9" fontId="7" fillId="2" borderId="0" xfId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9" fontId="25" fillId="0" borderId="16" xfId="1" applyFont="1" applyBorder="1"/>
    <xf numFmtId="9" fontId="25" fillId="0" borderId="0" xfId="1" applyFont="1" applyBorder="1"/>
    <xf numFmtId="9" fontId="6" fillId="2" borderId="7" xfId="1" applyFont="1" applyFill="1" applyBorder="1" applyAlignment="1">
      <alignment horizontal="center"/>
    </xf>
    <xf numFmtId="168" fontId="18" fillId="5" borderId="0" xfId="1690" applyNumberFormat="1" applyFont="1" applyFill="1" applyBorder="1" applyAlignment="1">
      <alignment horizontal="center"/>
    </xf>
    <xf numFmtId="168" fontId="18" fillId="5" borderId="2" xfId="1690" applyNumberFormat="1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171" fontId="30" fillId="10" borderId="5" xfId="1690" applyNumberFormat="1" applyFont="1" applyFill="1" applyBorder="1" applyAlignment="1">
      <alignment horizontal="center"/>
    </xf>
    <xf numFmtId="168" fontId="0" fillId="2" borderId="0" xfId="0" applyNumberFormat="1" applyFill="1"/>
    <xf numFmtId="9" fontId="6" fillId="7" borderId="6" xfId="1" applyFont="1" applyFill="1" applyBorder="1" applyAlignment="1">
      <alignment horizontal="center"/>
    </xf>
    <xf numFmtId="1" fontId="6" fillId="5" borderId="5" xfId="1690" applyNumberFormat="1" applyFont="1" applyFill="1" applyBorder="1" applyAlignment="1">
      <alignment horizontal="center"/>
    </xf>
    <xf numFmtId="44" fontId="6" fillId="5" borderId="5" xfId="1690" applyFont="1" applyFill="1" applyBorder="1" applyAlignment="1">
      <alignment horizontal="center"/>
    </xf>
    <xf numFmtId="0" fontId="36" fillId="0" borderId="7" xfId="0" applyFont="1" applyBorder="1" applyAlignment="1">
      <alignment horizontal="left"/>
    </xf>
    <xf numFmtId="0" fontId="7" fillId="0" borderId="5" xfId="0" applyFont="1" applyBorder="1"/>
    <xf numFmtId="0" fontId="7" fillId="2" borderId="2" xfId="0" applyFont="1" applyFill="1" applyBorder="1"/>
    <xf numFmtId="0" fontId="7" fillId="0" borderId="4" xfId="0" applyFont="1" applyBorder="1"/>
    <xf numFmtId="1" fontId="6" fillId="5" borderId="1" xfId="1690" applyNumberFormat="1" applyFont="1" applyFill="1" applyBorder="1" applyAlignment="1">
      <alignment horizontal="center"/>
    </xf>
    <xf numFmtId="49" fontId="6" fillId="0" borderId="5" xfId="0" applyNumberFormat="1" applyFont="1" applyBorder="1" applyProtection="1">
      <protection locked="0"/>
    </xf>
    <xf numFmtId="44" fontId="11" fillId="7" borderId="7" xfId="1690" applyFont="1" applyFill="1" applyBorder="1" applyAlignment="1">
      <alignment horizontal="center"/>
    </xf>
    <xf numFmtId="44" fontId="11" fillId="7" borderId="0" xfId="1690" applyFont="1" applyFill="1" applyAlignment="1">
      <alignment horizontal="center"/>
    </xf>
    <xf numFmtId="44" fontId="11" fillId="7" borderId="6" xfId="1690" applyFont="1" applyFill="1" applyBorder="1" applyAlignment="1">
      <alignment horizontal="center"/>
    </xf>
    <xf numFmtId="44" fontId="11" fillId="7" borderId="2" xfId="1690" applyFont="1" applyFill="1" applyBorder="1" applyAlignment="1">
      <alignment horizontal="center"/>
    </xf>
    <xf numFmtId="44" fontId="11" fillId="7" borderId="4" xfId="1690" applyFont="1" applyFill="1" applyBorder="1" applyAlignment="1">
      <alignment horizontal="center"/>
    </xf>
    <xf numFmtId="44" fontId="11" fillId="7" borderId="5" xfId="1690" applyFont="1" applyFill="1" applyBorder="1" applyAlignment="1">
      <alignment horizontal="center"/>
    </xf>
    <xf numFmtId="44" fontId="14" fillId="7" borderId="0" xfId="1690" applyFont="1" applyFill="1" applyAlignment="1">
      <alignment horizontal="center"/>
    </xf>
    <xf numFmtId="44" fontId="14" fillId="7" borderId="6" xfId="1690" applyFont="1" applyFill="1" applyBorder="1" applyAlignment="1">
      <alignment horizontal="center"/>
    </xf>
    <xf numFmtId="44" fontId="6" fillId="7" borderId="7" xfId="1690" applyFont="1" applyFill="1" applyBorder="1"/>
    <xf numFmtId="44" fontId="6" fillId="7" borderId="0" xfId="1690" applyFont="1" applyFill="1"/>
    <xf numFmtId="44" fontId="6" fillId="7" borderId="6" xfId="1690" applyFont="1" applyFill="1" applyBorder="1"/>
    <xf numFmtId="172" fontId="18" fillId="5" borderId="2" xfId="1690" applyNumberFormat="1" applyFont="1" applyFill="1" applyBorder="1" applyAlignment="1">
      <alignment horizontal="center"/>
    </xf>
    <xf numFmtId="0" fontId="9" fillId="2" borderId="0" xfId="0" applyFont="1" applyFill="1"/>
    <xf numFmtId="0" fontId="6" fillId="0" borderId="6" xfId="0" applyFont="1" applyBorder="1" applyAlignment="1" applyProtection="1">
      <alignment horizontal="left" wrapText="1" indent="1"/>
      <protection locked="0"/>
    </xf>
    <xf numFmtId="0" fontId="18" fillId="5" borderId="5" xfId="1690" applyNumberFormat="1" applyFont="1" applyFill="1" applyBorder="1" applyAlignment="1">
      <alignment horizontal="center"/>
    </xf>
    <xf numFmtId="44" fontId="18" fillId="5" borderId="6" xfId="1690" applyFont="1" applyFill="1" applyBorder="1" applyAlignment="1">
      <alignment horizontal="center"/>
    </xf>
    <xf numFmtId="0" fontId="7" fillId="2" borderId="16" xfId="0" applyFont="1" applyFill="1" applyBorder="1"/>
    <xf numFmtId="0" fontId="7" fillId="2" borderId="17" xfId="0" quotePrefix="1" applyFont="1" applyFill="1" applyBorder="1"/>
    <xf numFmtId="44" fontId="30" fillId="12" borderId="5" xfId="1690" applyFont="1" applyFill="1" applyBorder="1" applyAlignment="1">
      <alignment horizontal="center"/>
    </xf>
    <xf numFmtId="168" fontId="30" fillId="12" borderId="5" xfId="1690" applyNumberFormat="1" applyFont="1" applyFill="1" applyBorder="1" applyAlignment="1">
      <alignment horizontal="center"/>
    </xf>
    <xf numFmtId="9" fontId="7" fillId="2" borderId="1" xfId="1" quotePrefix="1" applyFont="1" applyFill="1" applyBorder="1"/>
    <xf numFmtId="168" fontId="18" fillId="0" borderId="0" xfId="1690" applyNumberFormat="1" applyFont="1" applyFill="1" applyBorder="1" applyAlignment="1">
      <alignment horizontal="center" vertical="center"/>
    </xf>
    <xf numFmtId="9" fontId="18" fillId="0" borderId="0" xfId="1" applyFont="1" applyFill="1" applyBorder="1" applyAlignment="1">
      <alignment horizontal="center" vertical="center"/>
    </xf>
    <xf numFmtId="44" fontId="6" fillId="0" borderId="7" xfId="1690" applyFont="1" applyFill="1" applyBorder="1" applyAlignment="1">
      <alignment horizontal="center"/>
    </xf>
    <xf numFmtId="44" fontId="6" fillId="0" borderId="6" xfId="1690" applyFont="1" applyFill="1" applyBorder="1" applyAlignment="1">
      <alignment horizontal="center"/>
    </xf>
    <xf numFmtId="0" fontId="0" fillId="0" borderId="16" xfId="0" applyBorder="1"/>
    <xf numFmtId="0" fontId="0" fillId="2" borderId="11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8" xfId="0" applyFill="1" applyBorder="1"/>
    <xf numFmtId="0" fontId="0" fillId="2" borderId="0" xfId="0" applyFill="1" applyAlignment="1">
      <alignment horizontal="left"/>
    </xf>
    <xf numFmtId="0" fontId="0" fillId="2" borderId="10" xfId="0" applyFill="1" applyBorder="1"/>
    <xf numFmtId="0" fontId="1" fillId="26" borderId="8" xfId="3401" applyBorder="1" applyAlignment="1">
      <alignment horizontal="center"/>
    </xf>
    <xf numFmtId="44" fontId="25" fillId="2" borderId="1" xfId="1690" applyFont="1" applyFill="1" applyBorder="1" applyAlignment="1"/>
    <xf numFmtId="44" fontId="25" fillId="2" borderId="6" xfId="1690" applyFont="1" applyFill="1" applyBorder="1" applyAlignment="1">
      <alignment horizontal="center"/>
    </xf>
    <xf numFmtId="9" fontId="25" fillId="2" borderId="6" xfId="1" applyFont="1" applyFill="1" applyBorder="1" applyAlignment="1">
      <alignment horizontal="center"/>
    </xf>
    <xf numFmtId="7" fontId="25" fillId="2" borderId="1" xfId="1690" applyNumberFormat="1" applyFont="1" applyFill="1" applyBorder="1" applyAlignment="1">
      <alignment horizontal="center"/>
    </xf>
    <xf numFmtId="7" fontId="25" fillId="2" borderId="10" xfId="1690" applyNumberFormat="1" applyFont="1" applyFill="1" applyBorder="1" applyAlignment="1">
      <alignment horizontal="center"/>
    </xf>
    <xf numFmtId="7" fontId="25" fillId="2" borderId="6" xfId="1690" applyNumberFormat="1" applyFont="1" applyFill="1" applyBorder="1" applyAlignment="1">
      <alignment horizontal="center"/>
    </xf>
    <xf numFmtId="7" fontId="25" fillId="2" borderId="0" xfId="1690" applyNumberFormat="1" applyFont="1" applyFill="1" applyBorder="1" applyAlignment="1">
      <alignment horizontal="center"/>
    </xf>
    <xf numFmtId="44" fontId="33" fillId="2" borderId="6" xfId="1690" applyFont="1" applyFill="1" applyBorder="1" applyAlignment="1">
      <alignment horizontal="center"/>
    </xf>
    <xf numFmtId="0" fontId="33" fillId="2" borderId="0" xfId="0" applyFont="1" applyFill="1" applyAlignment="1">
      <alignment horizontal="center"/>
    </xf>
    <xf numFmtId="0" fontId="1" fillId="21" borderId="8" xfId="3396" applyBorder="1" applyAlignment="1">
      <alignment horizontal="left"/>
    </xf>
    <xf numFmtId="9" fontId="1" fillId="21" borderId="6" xfId="3396" applyNumberFormat="1" applyBorder="1" applyAlignment="1">
      <alignment horizontal="center"/>
    </xf>
    <xf numFmtId="9" fontId="1" fillId="21" borderId="0" xfId="3396" applyNumberFormat="1" applyBorder="1" applyAlignment="1">
      <alignment horizontal="center"/>
    </xf>
    <xf numFmtId="0" fontId="2" fillId="11" borderId="8" xfId="1867" applyBorder="1" applyAlignment="1">
      <alignment horizontal="left"/>
    </xf>
    <xf numFmtId="44" fontId="2" fillId="11" borderId="6" xfId="1867" applyNumberFormat="1" applyBorder="1" applyAlignment="1">
      <alignment horizontal="center"/>
    </xf>
    <xf numFmtId="9" fontId="2" fillId="11" borderId="0" xfId="1867" applyNumberFormat="1" applyBorder="1" applyAlignment="1">
      <alignment horizontal="center"/>
    </xf>
    <xf numFmtId="0" fontId="25" fillId="2" borderId="11" xfId="0" applyFont="1" applyFill="1" applyBorder="1" applyAlignment="1">
      <alignment horizontal="left"/>
    </xf>
    <xf numFmtId="0" fontId="1" fillId="24" borderId="8" xfId="3399" applyBorder="1"/>
    <xf numFmtId="0" fontId="2" fillId="10" borderId="8" xfId="1866" applyBorder="1"/>
    <xf numFmtId="0" fontId="1" fillId="23" borderId="8" xfId="3398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4" borderId="6" xfId="3399" applyBorder="1" applyAlignment="1">
      <alignment horizontal="center"/>
    </xf>
    <xf numFmtId="0" fontId="2" fillId="10" borderId="6" xfId="1866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3" borderId="12" xfId="3398" applyBorder="1" applyAlignment="1">
      <alignment horizontal="center"/>
    </xf>
    <xf numFmtId="0" fontId="0" fillId="2" borderId="6" xfId="0" applyFill="1" applyBorder="1"/>
    <xf numFmtId="0" fontId="0" fillId="0" borderId="6" xfId="0" applyBorder="1"/>
    <xf numFmtId="0" fontId="0" fillId="0" borderId="7" xfId="0" applyBorder="1"/>
    <xf numFmtId="0" fontId="0" fillId="2" borderId="1" xfId="0" applyFill="1" applyBorder="1"/>
    <xf numFmtId="0" fontId="1" fillId="2" borderId="6" xfId="1" applyNumberFormat="1" applyFont="1" applyFill="1" applyBorder="1" applyAlignment="1">
      <alignment horizontal="center"/>
    </xf>
    <xf numFmtId="3" fontId="18" fillId="2" borderId="0" xfId="0" applyNumberFormat="1" applyFont="1" applyFill="1" applyAlignment="1">
      <alignment horizontal="center"/>
    </xf>
    <xf numFmtId="168" fontId="18" fillId="2" borderId="0" xfId="1690" applyNumberFormat="1" applyFont="1" applyFill="1" applyBorder="1" applyAlignment="1">
      <alignment horizontal="center" vertical="center"/>
    </xf>
    <xf numFmtId="168" fontId="1" fillId="2" borderId="0" xfId="3400" applyNumberForma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6" fontId="7" fillId="7" borderId="2" xfId="0" applyNumberFormat="1" applyFont="1" applyFill="1" applyBorder="1" applyAlignment="1">
      <alignment horizontal="center" wrapText="1"/>
    </xf>
    <xf numFmtId="166" fontId="7" fillId="7" borderId="4" xfId="0" applyNumberFormat="1" applyFont="1" applyFill="1" applyBorder="1" applyAlignment="1">
      <alignment horizontal="center" wrapText="1"/>
    </xf>
    <xf numFmtId="166" fontId="7" fillId="7" borderId="3" xfId="0" applyNumberFormat="1" applyFont="1" applyFill="1" applyBorder="1" applyAlignment="1">
      <alignment horizontal="center" wrapText="1"/>
    </xf>
    <xf numFmtId="44" fontId="18" fillId="5" borderId="5" xfId="1690" applyFont="1" applyFill="1" applyBorder="1" applyAlignment="1">
      <alignment horizontal="center"/>
    </xf>
    <xf numFmtId="0" fontId="20" fillId="7" borderId="0" xfId="1690" applyNumberFormat="1" applyFont="1" applyFill="1" applyBorder="1" applyAlignment="1">
      <alignment horizontal="center"/>
    </xf>
    <xf numFmtId="1" fontId="6" fillId="7" borderId="5" xfId="1690" applyNumberFormat="1" applyFont="1" applyFill="1" applyBorder="1" applyAlignment="1">
      <alignment horizontal="center"/>
    </xf>
    <xf numFmtId="3" fontId="6" fillId="7" borderId="5" xfId="1690" applyNumberFormat="1" applyFont="1" applyFill="1" applyBorder="1" applyAlignment="1">
      <alignment horizontal="center"/>
    </xf>
    <xf numFmtId="9" fontId="18" fillId="2" borderId="0" xfId="1" applyFont="1" applyFill="1" applyBorder="1" applyAlignment="1">
      <alignment horizontal="center" vertical="center"/>
    </xf>
    <xf numFmtId="9" fontId="6" fillId="2" borderId="0" xfId="3400" applyNumberFormat="1" applyFont="1" applyFill="1" applyBorder="1" applyAlignment="1">
      <alignment horizontal="center" vertical="center"/>
    </xf>
    <xf numFmtId="9" fontId="6" fillId="5" borderId="11" xfId="1" applyFont="1" applyFill="1" applyBorder="1" applyAlignment="1">
      <alignment horizontal="center"/>
    </xf>
    <xf numFmtId="9" fontId="6" fillId="5" borderId="1" xfId="1" applyFont="1" applyFill="1" applyBorder="1" applyAlignment="1">
      <alignment horizontal="center"/>
    </xf>
    <xf numFmtId="1" fontId="6" fillId="25" borderId="3" xfId="3400" applyNumberFormat="1" applyFont="1" applyBorder="1" applyAlignment="1">
      <alignment horizontal="center"/>
    </xf>
    <xf numFmtId="1" fontId="6" fillId="25" borderId="5" xfId="3400" applyNumberFormat="1" applyFont="1" applyBorder="1" applyAlignment="1">
      <alignment horizontal="center"/>
    </xf>
    <xf numFmtId="9" fontId="6" fillId="25" borderId="3" xfId="1" applyFont="1" applyFill="1" applyBorder="1" applyAlignment="1">
      <alignment horizontal="center"/>
    </xf>
    <xf numFmtId="9" fontId="6" fillId="25" borderId="5" xfId="1" applyFont="1" applyFill="1" applyBorder="1" applyAlignment="1">
      <alignment horizontal="center"/>
    </xf>
    <xf numFmtId="169" fontId="9" fillId="7" borderId="5" xfId="0" applyNumberFormat="1" applyFont="1" applyFill="1" applyBorder="1" applyAlignment="1">
      <alignment horizontal="center"/>
    </xf>
    <xf numFmtId="9" fontId="6" fillId="5" borderId="5" xfId="1" applyFont="1" applyFill="1" applyBorder="1" applyAlignment="1">
      <alignment horizontal="center"/>
    </xf>
    <xf numFmtId="3" fontId="6" fillId="5" borderId="1" xfId="1690" applyNumberFormat="1" applyFont="1" applyFill="1" applyBorder="1" applyAlignment="1">
      <alignment horizontal="center"/>
    </xf>
    <xf numFmtId="44" fontId="7" fillId="7" borderId="5" xfId="1690" applyFont="1" applyFill="1" applyBorder="1" applyAlignment="1">
      <alignment horizontal="center"/>
    </xf>
    <xf numFmtId="168" fontId="45" fillId="7" borderId="5" xfId="1690" applyNumberFormat="1" applyFont="1" applyFill="1" applyBorder="1" applyAlignment="1">
      <alignment horizontal="center"/>
    </xf>
    <xf numFmtId="168" fontId="46" fillId="7" borderId="5" xfId="1690" applyNumberFormat="1" applyFont="1" applyFill="1" applyBorder="1" applyAlignment="1">
      <alignment horizontal="center"/>
    </xf>
    <xf numFmtId="44" fontId="47" fillId="18" borderId="18" xfId="3393" applyNumberFormat="1" applyFont="1" applyAlignment="1">
      <alignment horizontal="center"/>
    </xf>
    <xf numFmtId="1" fontId="47" fillId="18" borderId="18" xfId="3393" applyNumberFormat="1" applyFont="1" applyAlignment="1">
      <alignment horizontal="center"/>
    </xf>
    <xf numFmtId="9" fontId="6" fillId="7" borderId="5" xfId="1" applyFont="1" applyFill="1" applyBorder="1" applyAlignment="1">
      <alignment horizontal="center"/>
    </xf>
    <xf numFmtId="3" fontId="6" fillId="5" borderId="5" xfId="1690" applyNumberFormat="1" applyFont="1" applyFill="1" applyBorder="1" applyAlignment="1">
      <alignment horizontal="center"/>
    </xf>
    <xf numFmtId="168" fontId="46" fillId="7" borderId="1" xfId="1690" applyNumberFormat="1" applyFont="1" applyFill="1" applyBorder="1" applyAlignment="1">
      <alignment horizontal="center"/>
    </xf>
    <xf numFmtId="9" fontId="9" fillId="7" borderId="7" xfId="1" applyFont="1" applyFill="1" applyBorder="1" applyAlignment="1">
      <alignment horizontal="center"/>
    </xf>
    <xf numFmtId="168" fontId="11" fillId="7" borderId="10" xfId="1690" applyNumberFormat="1" applyFont="1" applyFill="1" applyBorder="1" applyAlignment="1">
      <alignment horizontal="center"/>
    </xf>
    <xf numFmtId="168" fontId="11" fillId="7" borderId="9" xfId="1690" applyNumberFormat="1" applyFont="1" applyFill="1" applyBorder="1" applyAlignment="1">
      <alignment horizontal="center"/>
    </xf>
    <xf numFmtId="168" fontId="11" fillId="7" borderId="11" xfId="1690" applyNumberFormat="1" applyFont="1" applyFill="1" applyBorder="1" applyAlignment="1">
      <alignment horizontal="center"/>
    </xf>
    <xf numFmtId="168" fontId="11" fillId="7" borderId="1" xfId="1690" applyNumberFormat="1" applyFont="1" applyFill="1" applyBorder="1" applyAlignment="1">
      <alignment horizontal="center"/>
    </xf>
    <xf numFmtId="9" fontId="6" fillId="2" borderId="0" xfId="3395" applyNumberFormat="1" applyFont="1" applyFill="1" applyBorder="1" applyAlignment="1">
      <alignment horizontal="center" vertical="center"/>
    </xf>
    <xf numFmtId="7" fontId="44" fillId="2" borderId="0" xfId="3397" applyNumberFormat="1" applyFont="1" applyFill="1" applyBorder="1" applyAlignment="1">
      <alignment horizontal="center" vertical="center"/>
    </xf>
    <xf numFmtId="44" fontId="44" fillId="2" borderId="7" xfId="1690" applyFont="1" applyFill="1" applyBorder="1" applyAlignment="1">
      <alignment horizontal="center"/>
    </xf>
    <xf numFmtId="44" fontId="44" fillId="2" borderId="6" xfId="1690" applyFont="1" applyFill="1" applyBorder="1" applyAlignment="1">
      <alignment horizontal="center"/>
    </xf>
    <xf numFmtId="9" fontId="6" fillId="2" borderId="7" xfId="0" applyNumberFormat="1" applyFont="1" applyFill="1" applyBorder="1"/>
    <xf numFmtId="44" fontId="33" fillId="2" borderId="7" xfId="1690" applyFont="1" applyFill="1" applyBorder="1" applyAlignment="1">
      <alignment horizontal="center"/>
    </xf>
    <xf numFmtId="0" fontId="33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173" fontId="25" fillId="0" borderId="7" xfId="0" applyNumberFormat="1" applyFont="1" applyBorder="1" applyAlignment="1">
      <alignment horizontal="center"/>
    </xf>
    <xf numFmtId="9" fontId="48" fillId="16" borderId="5" xfId="1" applyFont="1" applyFill="1" applyBorder="1" applyAlignment="1">
      <alignment horizontal="center"/>
    </xf>
    <xf numFmtId="3" fontId="48" fillId="16" borderId="7" xfId="3391" applyNumberFormat="1" applyFont="1" applyBorder="1" applyAlignment="1">
      <alignment horizontal="center"/>
    </xf>
    <xf numFmtId="3" fontId="48" fillId="16" borderId="0" xfId="3391" applyNumberFormat="1" applyFont="1" applyBorder="1" applyAlignment="1">
      <alignment horizontal="center"/>
    </xf>
    <xf numFmtId="3" fontId="48" fillId="16" borderId="6" xfId="3391" applyNumberFormat="1" applyFont="1" applyBorder="1" applyAlignment="1">
      <alignment horizontal="center"/>
    </xf>
    <xf numFmtId="173" fontId="25" fillId="2" borderId="7" xfId="1" applyNumberFormat="1" applyFont="1" applyFill="1" applyBorder="1" applyAlignment="1">
      <alignment horizontal="center"/>
    </xf>
    <xf numFmtId="173" fontId="25" fillId="2" borderId="1" xfId="169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1" xfId="0" applyFill="1" applyBorder="1"/>
    <xf numFmtId="1" fontId="6" fillId="23" borderId="5" xfId="3398" applyNumberFormat="1" applyFont="1" applyBorder="1" applyAlignment="1">
      <alignment horizontal="center"/>
    </xf>
    <xf numFmtId="1" fontId="6" fillId="23" borderId="3" xfId="3398" applyNumberFormat="1" applyFont="1" applyBorder="1" applyAlignment="1">
      <alignment horizontal="center"/>
    </xf>
    <xf numFmtId="9" fontId="6" fillId="23" borderId="5" xfId="3398" applyNumberFormat="1" applyFont="1" applyBorder="1" applyAlignment="1">
      <alignment horizontal="center"/>
    </xf>
    <xf numFmtId="9" fontId="6" fillId="23" borderId="3" xfId="3398" applyNumberFormat="1" applyFont="1" applyBorder="1" applyAlignment="1">
      <alignment horizontal="center"/>
    </xf>
    <xf numFmtId="44" fontId="6" fillId="25" borderId="1" xfId="3400" applyNumberFormat="1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1" fillId="24" borderId="7" xfId="3399" applyBorder="1" applyAlignment="1">
      <alignment horizontal="center"/>
    </xf>
    <xf numFmtId="0" fontId="2" fillId="10" borderId="7" xfId="1866" applyBorder="1" applyAlignment="1">
      <alignment horizontal="center"/>
    </xf>
    <xf numFmtId="0" fontId="1" fillId="23" borderId="15" xfId="3398" applyBorder="1" applyAlignment="1">
      <alignment horizontal="center"/>
    </xf>
    <xf numFmtId="0" fontId="25" fillId="28" borderId="0" xfId="3403" applyFont="1" applyBorder="1" applyAlignment="1">
      <alignment horizontal="center"/>
    </xf>
    <xf numFmtId="44" fontId="6" fillId="25" borderId="7" xfId="3400" applyNumberFormat="1" applyFont="1" applyBorder="1" applyAlignment="1">
      <alignment horizontal="center"/>
    </xf>
    <xf numFmtId="44" fontId="6" fillId="25" borderId="6" xfId="3400" applyNumberFormat="1" applyFont="1" applyBorder="1" applyAlignment="1">
      <alignment horizontal="center"/>
    </xf>
    <xf numFmtId="0" fontId="6" fillId="0" borderId="7" xfId="1690" applyNumberFormat="1" applyFont="1" applyFill="1" applyBorder="1" applyAlignment="1">
      <alignment horizontal="center"/>
    </xf>
    <xf numFmtId="0" fontId="18" fillId="0" borderId="0" xfId="1" applyNumberFormat="1" applyFont="1" applyFill="1" applyBorder="1" applyAlignment="1">
      <alignment horizontal="center" vertical="center"/>
    </xf>
    <xf numFmtId="170" fontId="6" fillId="0" borderId="7" xfId="1763" applyNumberFormat="1" applyFont="1" applyFill="1" applyBorder="1" applyAlignment="1">
      <alignment horizontal="center"/>
    </xf>
    <xf numFmtId="168" fontId="6" fillId="21" borderId="19" xfId="3396" applyNumberFormat="1" applyFont="1" applyBorder="1" applyAlignment="1">
      <alignment horizontal="center" vertical="center"/>
    </xf>
    <xf numFmtId="0" fontId="6" fillId="21" borderId="19" xfId="3396" applyNumberFormat="1" applyFont="1" applyBorder="1" applyAlignment="1">
      <alignment horizontal="center" vertical="center"/>
    </xf>
    <xf numFmtId="1" fontId="49" fillId="17" borderId="5" xfId="3392" applyNumberFormat="1" applyFont="1" applyBorder="1" applyAlignment="1">
      <alignment horizontal="center"/>
    </xf>
    <xf numFmtId="170" fontId="49" fillId="17" borderId="5" xfId="1763" applyNumberFormat="1" applyFont="1" applyFill="1" applyBorder="1" applyAlignment="1">
      <alignment horizontal="center"/>
    </xf>
    <xf numFmtId="1" fontId="49" fillId="17" borderId="3" xfId="3392" applyNumberFormat="1" applyFont="1" applyBorder="1" applyAlignment="1">
      <alignment horizontal="center"/>
    </xf>
    <xf numFmtId="43" fontId="49" fillId="17" borderId="5" xfId="1763" applyFont="1" applyFill="1" applyBorder="1" applyAlignment="1">
      <alignment horizontal="center"/>
    </xf>
    <xf numFmtId="43" fontId="50" fillId="29" borderId="5" xfId="0" applyNumberFormat="1" applyFont="1" applyFill="1" applyBorder="1" applyAlignment="1">
      <alignment horizontal="center"/>
    </xf>
    <xf numFmtId="10" fontId="6" fillId="2" borderId="0" xfId="1" applyNumberFormat="1" applyFont="1" applyFill="1" applyAlignment="1">
      <alignment horizontal="left"/>
    </xf>
    <xf numFmtId="10" fontId="6" fillId="0" borderId="0" xfId="1" applyNumberFormat="1" applyFont="1" applyAlignment="1">
      <alignment horizontal="left"/>
    </xf>
    <xf numFmtId="0" fontId="25" fillId="26" borderId="8" xfId="3401" applyFont="1" applyBorder="1" applyAlignment="1">
      <alignment horizontal="center"/>
    </xf>
    <xf numFmtId="44" fontId="25" fillId="2" borderId="1" xfId="1690" applyFont="1" applyFill="1" applyBorder="1" applyAlignment="1">
      <alignment horizontal="center"/>
    </xf>
    <xf numFmtId="0" fontId="0" fillId="11" borderId="8" xfId="1867" applyFont="1" applyBorder="1" applyAlignment="1">
      <alignment horizontal="left"/>
    </xf>
    <xf numFmtId="44" fontId="1" fillId="21" borderId="6" xfId="1690" applyFont="1" applyFill="1" applyBorder="1" applyAlignment="1">
      <alignment horizontal="center"/>
    </xf>
    <xf numFmtId="0" fontId="0" fillId="11" borderId="6" xfId="1867" applyNumberFormat="1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70" fontId="6" fillId="25" borderId="5" xfId="1763" applyNumberFormat="1" applyFont="1" applyFill="1" applyBorder="1" applyAlignment="1">
      <alignment horizontal="center"/>
    </xf>
    <xf numFmtId="44" fontId="6" fillId="25" borderId="0" xfId="3400" applyNumberFormat="1" applyFont="1" applyBorder="1" applyAlignment="1">
      <alignment horizontal="center"/>
    </xf>
    <xf numFmtId="44" fontId="18" fillId="5" borderId="5" xfId="1" applyNumberFormat="1" applyFont="1" applyFill="1" applyBorder="1" applyAlignment="1">
      <alignment horizontal="center" vertical="center"/>
    </xf>
    <xf numFmtId="44" fontId="2" fillId="10" borderId="6" xfId="1866" applyNumberFormat="1" applyBorder="1" applyAlignment="1">
      <alignment horizontal="center"/>
    </xf>
    <xf numFmtId="44" fontId="18" fillId="5" borderId="10" xfId="1" applyNumberFormat="1" applyFont="1" applyFill="1" applyBorder="1" applyAlignment="1">
      <alignment vertical="center"/>
    </xf>
    <xf numFmtId="44" fontId="6" fillId="10" borderId="0" xfId="1866" applyNumberFormat="1" applyFont="1" applyBorder="1" applyAlignment="1">
      <alignment horizontal="center"/>
    </xf>
    <xf numFmtId="44" fontId="6" fillId="10" borderId="7" xfId="1866" applyNumberFormat="1" applyFont="1" applyBorder="1" applyAlignment="1">
      <alignment horizontal="center"/>
    </xf>
    <xf numFmtId="44" fontId="6" fillId="10" borderId="6" xfId="1866" applyNumberFormat="1" applyFont="1" applyBorder="1" applyAlignment="1">
      <alignment horizontal="center"/>
    </xf>
    <xf numFmtId="3" fontId="6" fillId="25" borderId="5" xfId="3400" applyNumberFormat="1" applyFont="1" applyBorder="1" applyAlignment="1">
      <alignment horizontal="center"/>
    </xf>
    <xf numFmtId="3" fontId="6" fillId="23" borderId="5" xfId="3398" applyNumberFormat="1" applyFont="1" applyBorder="1" applyAlignment="1">
      <alignment horizontal="center"/>
    </xf>
    <xf numFmtId="0" fontId="1" fillId="15" borderId="0" xfId="2772" applyFont="1"/>
    <xf numFmtId="0" fontId="1" fillId="15" borderId="0" xfId="2772" applyFont="1" applyAlignment="1">
      <alignment horizontal="right"/>
    </xf>
    <xf numFmtId="168" fontId="1" fillId="15" borderId="0" xfId="2772" applyNumberFormat="1" applyFont="1"/>
    <xf numFmtId="0" fontId="25" fillId="15" borderId="0" xfId="2772" applyFont="1"/>
    <xf numFmtId="0" fontId="25" fillId="15" borderId="0" xfId="2772" applyFont="1" applyAlignment="1">
      <alignment horizontal="center"/>
    </xf>
    <xf numFmtId="0" fontId="25" fillId="15" borderId="0" xfId="2772" applyFont="1" applyAlignment="1">
      <alignment horizontal="right"/>
    </xf>
    <xf numFmtId="168" fontId="25" fillId="15" borderId="0" xfId="2772" applyNumberFormat="1" applyFont="1"/>
    <xf numFmtId="0" fontId="1" fillId="17" borderId="0" xfId="3392" applyFont="1"/>
    <xf numFmtId="0" fontId="1" fillId="17" borderId="0" xfId="3392" applyFont="1" applyAlignment="1">
      <alignment horizontal="right"/>
    </xf>
    <xf numFmtId="168" fontId="1" fillId="17" borderId="0" xfId="3392" applyNumberFormat="1" applyFont="1"/>
    <xf numFmtId="0" fontId="25" fillId="17" borderId="0" xfId="3392" applyFont="1"/>
    <xf numFmtId="0" fontId="25" fillId="17" borderId="0" xfId="3392" applyFont="1" applyAlignment="1">
      <alignment horizontal="center"/>
    </xf>
    <xf numFmtId="0" fontId="25" fillId="17" borderId="0" xfId="3392" applyFont="1" applyAlignment="1">
      <alignment horizontal="right"/>
    </xf>
    <xf numFmtId="168" fontId="25" fillId="17" borderId="0" xfId="3392" applyNumberFormat="1" applyFont="1"/>
    <xf numFmtId="44" fontId="1" fillId="17" borderId="0" xfId="1690" applyFont="1" applyFill="1"/>
    <xf numFmtId="0" fontId="25" fillId="17" borderId="0" xfId="3392" applyFont="1" applyAlignment="1">
      <alignment horizontal="left"/>
    </xf>
    <xf numFmtId="168" fontId="1" fillId="15" borderId="0" xfId="1690" applyNumberFormat="1" applyFont="1" applyFill="1"/>
    <xf numFmtId="0" fontId="22" fillId="2" borderId="16" xfId="0" applyFont="1" applyFill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44" fontId="25" fillId="2" borderId="6" xfId="169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7" xfId="0" applyFill="1" applyBorder="1"/>
    <xf numFmtId="0" fontId="0" fillId="2" borderId="0" xfId="0" applyFill="1"/>
    <xf numFmtId="0" fontId="0" fillId="0" borderId="7" xfId="0" applyBorder="1"/>
    <xf numFmtId="0" fontId="0" fillId="0" borderId="0" xfId="0"/>
    <xf numFmtId="0" fontId="0" fillId="2" borderId="9" xfId="0" applyFill="1" applyBorder="1"/>
    <xf numFmtId="0" fontId="0" fillId="2" borderId="10" xfId="0" applyFill="1" applyBorder="1"/>
    <xf numFmtId="0" fontId="1" fillId="27" borderId="7" xfId="3402" applyBorder="1" applyAlignment="1">
      <alignment horizontal="center"/>
    </xf>
    <xf numFmtId="0" fontId="1" fillId="27" borderId="0" xfId="3402" applyBorder="1" applyAlignment="1">
      <alignment horizontal="center"/>
    </xf>
    <xf numFmtId="173" fontId="25" fillId="2" borderId="7" xfId="1690" applyNumberFormat="1" applyFont="1" applyFill="1" applyBorder="1" applyAlignment="1">
      <alignment horizontal="center"/>
    </xf>
    <xf numFmtId="173" fontId="25" fillId="2" borderId="0" xfId="1690" applyNumberFormat="1" applyFont="1" applyFill="1" applyBorder="1" applyAlignment="1">
      <alignment horizontal="center"/>
    </xf>
    <xf numFmtId="173" fontId="25" fillId="2" borderId="15" xfId="1" applyNumberFormat="1" applyFont="1" applyFill="1" applyBorder="1" applyAlignment="1">
      <alignment horizontal="center"/>
    </xf>
    <xf numFmtId="173" fontId="25" fillId="2" borderId="16" xfId="1" applyNumberFormat="1" applyFont="1" applyFill="1" applyBorder="1" applyAlignment="1">
      <alignment horizontal="center"/>
    </xf>
    <xf numFmtId="0" fontId="1" fillId="24" borderId="0" xfId="3399" applyAlignment="1">
      <alignment horizontal="center"/>
    </xf>
    <xf numFmtId="0" fontId="0" fillId="10" borderId="0" xfId="1866" applyFont="1" applyAlignment="1">
      <alignment horizontal="center"/>
    </xf>
    <xf numFmtId="0" fontId="2" fillId="10" borderId="0" xfId="1866" applyAlignment="1">
      <alignment horizontal="center"/>
    </xf>
    <xf numFmtId="0" fontId="1" fillId="23" borderId="0" xfId="3398" applyAlignment="1">
      <alignment horizontal="center"/>
    </xf>
    <xf numFmtId="0" fontId="1" fillId="23" borderId="7" xfId="3398" applyBorder="1" applyAlignment="1">
      <alignment horizontal="center"/>
    </xf>
    <xf numFmtId="0" fontId="1" fillId="23" borderId="8" xfId="3398" applyBorder="1" applyAlignment="1">
      <alignment horizontal="center"/>
    </xf>
    <xf numFmtId="0" fontId="1" fillId="24" borderId="7" xfId="3399" applyBorder="1" applyAlignment="1">
      <alignment horizontal="center"/>
    </xf>
    <xf numFmtId="0" fontId="1" fillId="24" borderId="8" xfId="3399" applyBorder="1" applyAlignment="1">
      <alignment horizontal="center"/>
    </xf>
    <xf numFmtId="0" fontId="2" fillId="10" borderId="7" xfId="1866" applyBorder="1" applyAlignment="1">
      <alignment horizontal="center"/>
    </xf>
    <xf numFmtId="0" fontId="2" fillId="10" borderId="8" xfId="1866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1" fillId="23" borderId="15" xfId="3398" applyBorder="1" applyAlignment="1">
      <alignment horizontal="center"/>
    </xf>
    <xf numFmtId="0" fontId="1" fillId="23" borderId="17" xfId="3398" applyBorder="1" applyAlignment="1">
      <alignment horizontal="center"/>
    </xf>
    <xf numFmtId="0" fontId="41" fillId="17" borderId="15" xfId="3392" applyBorder="1" applyAlignment="1">
      <alignment horizontal="center"/>
    </xf>
    <xf numFmtId="0" fontId="41" fillId="17" borderId="16" xfId="3392" applyBorder="1" applyAlignment="1">
      <alignment horizontal="center"/>
    </xf>
    <xf numFmtId="0" fontId="43" fillId="19" borderId="0" xfId="3394" applyAlignment="1">
      <alignment horizontal="center"/>
    </xf>
    <xf numFmtId="0" fontId="43" fillId="19" borderId="7" xfId="3394" applyBorder="1" applyAlignment="1">
      <alignment horizontal="center"/>
    </xf>
    <xf numFmtId="0" fontId="43" fillId="19" borderId="0" xfId="3394" applyBorder="1" applyAlignment="1">
      <alignment horizontal="center"/>
    </xf>
    <xf numFmtId="0" fontId="25" fillId="2" borderId="5" xfId="0" applyFont="1" applyFill="1" applyBorder="1" applyAlignment="1">
      <alignment horizontal="left"/>
    </xf>
    <xf numFmtId="0" fontId="25" fillId="15" borderId="10" xfId="2772" applyFont="1" applyBorder="1" applyAlignment="1">
      <alignment horizontal="center"/>
    </xf>
    <xf numFmtId="0" fontId="25" fillId="17" borderId="10" xfId="3392" applyFont="1" applyBorder="1" applyAlignment="1">
      <alignment horizontal="center"/>
    </xf>
    <xf numFmtId="0" fontId="51" fillId="2" borderId="1" xfId="0" applyFont="1" applyFill="1" applyBorder="1" applyAlignment="1">
      <alignment horizontal="center"/>
    </xf>
    <xf numFmtId="0" fontId="51" fillId="2" borderId="6" xfId="0" applyFont="1" applyFill="1" applyBorder="1" applyAlignment="1">
      <alignment horizontal="center"/>
    </xf>
    <xf numFmtId="0" fontId="51" fillId="2" borderId="12" xfId="0" applyFont="1" applyFill="1" applyBorder="1" applyAlignment="1">
      <alignment horizontal="center"/>
    </xf>
    <xf numFmtId="171" fontId="52" fillId="2" borderId="9" xfId="0" applyNumberFormat="1" applyFont="1" applyFill="1" applyBorder="1" applyAlignment="1">
      <alignment horizontal="left"/>
    </xf>
    <xf numFmtId="171" fontId="52" fillId="2" borderId="10" xfId="0" applyNumberFormat="1" applyFont="1" applyFill="1" applyBorder="1" applyAlignment="1">
      <alignment horizontal="left"/>
    </xf>
    <xf numFmtId="171" fontId="52" fillId="2" borderId="11" xfId="0" applyNumberFormat="1" applyFont="1" applyFill="1" applyBorder="1" applyAlignment="1">
      <alignment horizontal="left"/>
    </xf>
    <xf numFmtId="171" fontId="52" fillId="2" borderId="7" xfId="0" applyNumberFormat="1" applyFont="1" applyFill="1" applyBorder="1" applyAlignment="1">
      <alignment horizontal="left"/>
    </xf>
    <xf numFmtId="171" fontId="52" fillId="2" borderId="0" xfId="0" applyNumberFormat="1" applyFont="1" applyFill="1" applyAlignment="1">
      <alignment horizontal="left"/>
    </xf>
    <xf numFmtId="171" fontId="52" fillId="2" borderId="8" xfId="0" applyNumberFormat="1" applyFont="1" applyFill="1" applyBorder="1" applyAlignment="1">
      <alignment horizontal="left"/>
    </xf>
    <xf numFmtId="171" fontId="52" fillId="2" borderId="15" xfId="0" applyNumberFormat="1" applyFont="1" applyFill="1" applyBorder="1" applyAlignment="1">
      <alignment horizontal="left"/>
    </xf>
    <xf numFmtId="171" fontId="52" fillId="2" borderId="16" xfId="0" applyNumberFormat="1" applyFont="1" applyFill="1" applyBorder="1" applyAlignment="1">
      <alignment horizontal="left"/>
    </xf>
    <xf numFmtId="171" fontId="52" fillId="2" borderId="17" xfId="0" applyNumberFormat="1" applyFont="1" applyFill="1" applyBorder="1" applyAlignment="1">
      <alignment horizontal="left"/>
    </xf>
    <xf numFmtId="0" fontId="54" fillId="32" borderId="0" xfId="0" applyFont="1" applyFill="1" applyAlignment="1">
      <alignment horizontal="center"/>
    </xf>
    <xf numFmtId="0" fontId="55" fillId="31" borderId="0" xfId="0" applyFont="1" applyFill="1"/>
    <xf numFmtId="0" fontId="54" fillId="32" borderId="0" xfId="0" applyFont="1" applyFill="1"/>
    <xf numFmtId="0" fontId="55" fillId="32" borderId="0" xfId="0" applyFont="1" applyFill="1"/>
    <xf numFmtId="0" fontId="55" fillId="32" borderId="0" xfId="0" applyFont="1" applyFill="1" applyAlignment="1">
      <alignment horizontal="right"/>
    </xf>
    <xf numFmtId="168" fontId="55" fillId="32" borderId="0" xfId="0" applyNumberFormat="1" applyFont="1" applyFill="1"/>
    <xf numFmtId="0" fontId="54" fillId="32" borderId="0" xfId="0" applyFont="1" applyFill="1" applyAlignment="1">
      <alignment horizontal="right"/>
    </xf>
    <xf numFmtId="168" fontId="54" fillId="32" borderId="0" xfId="0" applyNumberFormat="1" applyFont="1" applyFill="1"/>
    <xf numFmtId="0" fontId="53" fillId="31" borderId="1" xfId="0" applyFont="1" applyFill="1" applyBorder="1" applyAlignment="1">
      <alignment horizontal="center"/>
    </xf>
    <xf numFmtId="0" fontId="53" fillId="31" borderId="6" xfId="0" applyFont="1" applyFill="1" applyBorder="1" applyAlignment="1">
      <alignment horizontal="center"/>
    </xf>
    <xf numFmtId="0" fontId="53" fillId="31" borderId="12" xfId="0" applyFont="1" applyFill="1" applyBorder="1" applyAlignment="1">
      <alignment horizontal="center"/>
    </xf>
    <xf numFmtId="171" fontId="52" fillId="31" borderId="9" xfId="0" applyNumberFormat="1" applyFont="1" applyFill="1" applyBorder="1" applyAlignment="1">
      <alignment horizontal="left"/>
    </xf>
    <xf numFmtId="171" fontId="52" fillId="31" borderId="10" xfId="0" applyNumberFormat="1" applyFont="1" applyFill="1" applyBorder="1" applyAlignment="1">
      <alignment horizontal="left"/>
    </xf>
    <xf numFmtId="171" fontId="52" fillId="31" borderId="20" xfId="0" applyNumberFormat="1" applyFont="1" applyFill="1" applyBorder="1" applyAlignment="1">
      <alignment horizontal="left"/>
    </xf>
    <xf numFmtId="171" fontId="52" fillId="31" borderId="7" xfId="0" applyNumberFormat="1" applyFont="1" applyFill="1" applyBorder="1" applyAlignment="1">
      <alignment horizontal="left"/>
    </xf>
    <xf numFmtId="171" fontId="52" fillId="31" borderId="0" xfId="0" applyNumberFormat="1" applyFont="1" applyFill="1" applyBorder="1" applyAlignment="1">
      <alignment horizontal="left"/>
    </xf>
    <xf numFmtId="171" fontId="52" fillId="31" borderId="21" xfId="0" applyNumberFormat="1" applyFont="1" applyFill="1" applyBorder="1" applyAlignment="1">
      <alignment horizontal="left"/>
    </xf>
    <xf numFmtId="171" fontId="52" fillId="31" borderId="15" xfId="0" applyNumberFormat="1" applyFont="1" applyFill="1" applyBorder="1" applyAlignment="1">
      <alignment horizontal="left"/>
    </xf>
    <xf numFmtId="171" fontId="52" fillId="31" borderId="16" xfId="0" applyNumberFormat="1" applyFont="1" applyFill="1" applyBorder="1" applyAlignment="1">
      <alignment horizontal="left"/>
    </xf>
    <xf numFmtId="171" fontId="52" fillId="31" borderId="22" xfId="0" applyNumberFormat="1" applyFont="1" applyFill="1" applyBorder="1" applyAlignment="1">
      <alignment horizontal="left"/>
    </xf>
    <xf numFmtId="0" fontId="54" fillId="31" borderId="2" xfId="0" applyFont="1" applyFill="1" applyBorder="1" applyAlignment="1">
      <alignment horizontal="left"/>
    </xf>
    <xf numFmtId="0" fontId="54" fillId="31" borderId="4" xfId="0" applyFont="1" applyFill="1" applyBorder="1" applyAlignment="1">
      <alignment horizontal="left"/>
    </xf>
    <xf numFmtId="0" fontId="54" fillId="31" borderId="3" xfId="0" applyFont="1" applyFill="1" applyBorder="1" applyAlignment="1">
      <alignment horizontal="left"/>
    </xf>
    <xf numFmtId="0" fontId="54" fillId="32" borderId="10" xfId="0" applyFont="1" applyFill="1" applyBorder="1" applyAlignment="1">
      <alignment horizontal="center"/>
    </xf>
    <xf numFmtId="0" fontId="55" fillId="33" borderId="0" xfId="0" applyFont="1" applyFill="1"/>
    <xf numFmtId="168" fontId="54" fillId="32" borderId="0" xfId="1690" applyNumberFormat="1" applyFont="1" applyFill="1"/>
    <xf numFmtId="0" fontId="56" fillId="0" borderId="7" xfId="0" applyFont="1" applyBorder="1" applyAlignment="1">
      <alignment horizontal="left"/>
    </xf>
    <xf numFmtId="1" fontId="41" fillId="17" borderId="5" xfId="3392" applyNumberFormat="1" applyBorder="1" applyAlignment="1">
      <alignment horizontal="center"/>
    </xf>
    <xf numFmtId="1" fontId="41" fillId="17" borderId="3" xfId="3392" applyNumberFormat="1" applyBorder="1" applyAlignment="1">
      <alignment horizontal="center"/>
    </xf>
    <xf numFmtId="9" fontId="41" fillId="17" borderId="5" xfId="3392" applyNumberFormat="1" applyBorder="1" applyAlignment="1">
      <alignment horizontal="center"/>
    </xf>
    <xf numFmtId="9" fontId="41" fillId="17" borderId="3" xfId="3392" applyNumberFormat="1" applyBorder="1" applyAlignment="1">
      <alignment horizontal="center"/>
    </xf>
    <xf numFmtId="1" fontId="1" fillId="30" borderId="5" xfId="3404" applyNumberFormat="1" applyBorder="1" applyAlignment="1">
      <alignment horizontal="center"/>
    </xf>
    <xf numFmtId="1" fontId="1" fillId="30" borderId="3" xfId="3404" applyNumberFormat="1" applyBorder="1" applyAlignment="1">
      <alignment horizontal="center"/>
    </xf>
    <xf numFmtId="9" fontId="1" fillId="30" borderId="5" xfId="3404" applyNumberFormat="1" applyBorder="1" applyAlignment="1">
      <alignment horizontal="center"/>
    </xf>
    <xf numFmtId="9" fontId="1" fillId="30" borderId="3" xfId="3404" applyNumberFormat="1" applyBorder="1" applyAlignment="1">
      <alignment horizontal="center"/>
    </xf>
    <xf numFmtId="44" fontId="41" fillId="17" borderId="0" xfId="3392" applyNumberFormat="1" applyBorder="1" applyAlignment="1">
      <alignment horizontal="center"/>
    </xf>
    <xf numFmtId="44" fontId="41" fillId="17" borderId="7" xfId="3392" applyNumberFormat="1" applyBorder="1" applyAlignment="1">
      <alignment horizontal="center"/>
    </xf>
    <xf numFmtId="44" fontId="41" fillId="17" borderId="6" xfId="3392" applyNumberFormat="1" applyBorder="1" applyAlignment="1">
      <alignment horizontal="center"/>
    </xf>
    <xf numFmtId="44" fontId="1" fillId="30" borderId="0" xfId="3404" applyNumberFormat="1" applyBorder="1" applyAlignment="1">
      <alignment horizontal="center"/>
    </xf>
    <xf numFmtId="44" fontId="1" fillId="30" borderId="7" xfId="3404" applyNumberFormat="1" applyBorder="1" applyAlignment="1">
      <alignment horizontal="center"/>
    </xf>
    <xf numFmtId="44" fontId="1" fillId="30" borderId="6" xfId="3404" applyNumberFormat="1" applyBorder="1" applyAlignment="1">
      <alignment horizontal="center"/>
    </xf>
  </cellXfs>
  <cellStyles count="3405">
    <cellStyle name="20% - Accent1" xfId="1866" builtinId="30"/>
    <cellStyle name="20% - Accent2" xfId="3396" builtinId="34"/>
    <cellStyle name="20% - Accent3" xfId="1867" builtinId="38"/>
    <cellStyle name="20% - Accent4" xfId="3404" builtinId="42"/>
    <cellStyle name="20% - Accent5" xfId="3398" builtinId="46"/>
    <cellStyle name="20% - Accent6" xfId="3399" builtinId="50"/>
    <cellStyle name="40% - Accent1" xfId="3395" builtinId="31"/>
    <cellStyle name="40% - Accent3" xfId="3402" builtinId="39"/>
    <cellStyle name="40% - Accent6" xfId="3400" builtinId="51"/>
    <cellStyle name="60% - Accent5" xfId="3403" builtinId="48"/>
    <cellStyle name="60% - Accent6" xfId="3401" builtinId="52"/>
    <cellStyle name="Accent1" xfId="3394" builtinId="29"/>
    <cellStyle name="Accent5" xfId="3397" builtinId="45"/>
    <cellStyle name="Bad" xfId="3391" builtinId="27"/>
    <cellStyle name="Comma" xfId="1763" builtinId="3"/>
    <cellStyle name="Currency" xfId="1690" builtinId="4"/>
    <cellStyle name="Followed Hyperlink" xfId="69" builtinId="9" hidden="1"/>
    <cellStyle name="Followed Hyperlink" xfId="73" builtinId="9" hidden="1"/>
    <cellStyle name="Followed Hyperlink" xfId="77" builtinId="9" hidden="1"/>
    <cellStyle name="Followed Hyperlink" xfId="81" builtinId="9" hidden="1"/>
    <cellStyle name="Followed Hyperlink" xfId="85" builtinId="9" hidden="1"/>
    <cellStyle name="Followed Hyperlink" xfId="89" builtinId="9" hidden="1"/>
    <cellStyle name="Followed Hyperlink" xfId="93" builtinId="9" hidden="1"/>
    <cellStyle name="Followed Hyperlink" xfId="97" builtinId="9" hidden="1"/>
    <cellStyle name="Followed Hyperlink" xfId="101" builtinId="9" hidden="1"/>
    <cellStyle name="Followed Hyperlink" xfId="105" builtinId="9" hidden="1"/>
    <cellStyle name="Followed Hyperlink" xfId="109" builtinId="9" hidden="1"/>
    <cellStyle name="Followed Hyperlink" xfId="113" builtinId="9" hidden="1"/>
    <cellStyle name="Followed Hyperlink" xfId="117" builtinId="9" hidden="1"/>
    <cellStyle name="Followed Hyperlink" xfId="121" builtinId="9" hidden="1"/>
    <cellStyle name="Followed Hyperlink" xfId="125" builtinId="9" hidden="1"/>
    <cellStyle name="Followed Hyperlink" xfId="129" builtinId="9" hidden="1"/>
    <cellStyle name="Followed Hyperlink" xfId="133" builtinId="9" hidden="1"/>
    <cellStyle name="Followed Hyperlink" xfId="137" builtinId="9" hidden="1"/>
    <cellStyle name="Followed Hyperlink" xfId="141" builtinId="9" hidden="1"/>
    <cellStyle name="Followed Hyperlink" xfId="145" builtinId="9" hidden="1"/>
    <cellStyle name="Followed Hyperlink" xfId="149" builtinId="9" hidden="1"/>
    <cellStyle name="Followed Hyperlink" xfId="153" builtinId="9" hidden="1"/>
    <cellStyle name="Followed Hyperlink" xfId="157" builtinId="9" hidden="1"/>
    <cellStyle name="Followed Hyperlink" xfId="161" builtinId="9" hidden="1"/>
    <cellStyle name="Followed Hyperlink" xfId="165" builtinId="9" hidden="1"/>
    <cellStyle name="Followed Hyperlink" xfId="169" builtinId="9" hidden="1"/>
    <cellStyle name="Followed Hyperlink" xfId="173" builtinId="9" hidden="1"/>
    <cellStyle name="Followed Hyperlink" xfId="177" builtinId="9" hidden="1"/>
    <cellStyle name="Followed Hyperlink" xfId="181" builtinId="9" hidden="1"/>
    <cellStyle name="Followed Hyperlink" xfId="185" builtinId="9" hidden="1"/>
    <cellStyle name="Followed Hyperlink" xfId="189" builtinId="9" hidden="1"/>
    <cellStyle name="Followed Hyperlink" xfId="193" builtinId="9" hidden="1"/>
    <cellStyle name="Followed Hyperlink" xfId="197" builtinId="9" hidden="1"/>
    <cellStyle name="Followed Hyperlink" xfId="201" builtinId="9" hidden="1"/>
    <cellStyle name="Followed Hyperlink" xfId="205" builtinId="9" hidden="1"/>
    <cellStyle name="Followed Hyperlink" xfId="209" builtinId="9" hidden="1"/>
    <cellStyle name="Followed Hyperlink" xfId="213" builtinId="9" hidden="1"/>
    <cellStyle name="Followed Hyperlink" xfId="217" builtinId="9" hidden="1"/>
    <cellStyle name="Followed Hyperlink" xfId="221" builtinId="9" hidden="1"/>
    <cellStyle name="Followed Hyperlink" xfId="225" builtinId="9" hidden="1"/>
    <cellStyle name="Followed Hyperlink" xfId="229" builtinId="9" hidden="1"/>
    <cellStyle name="Followed Hyperlink" xfId="233" builtinId="9" hidden="1"/>
    <cellStyle name="Followed Hyperlink" xfId="237" builtinId="9" hidden="1"/>
    <cellStyle name="Followed Hyperlink" xfId="241" builtinId="9" hidden="1"/>
    <cellStyle name="Followed Hyperlink" xfId="245" builtinId="9" hidden="1"/>
    <cellStyle name="Followed Hyperlink" xfId="249" builtinId="9" hidden="1"/>
    <cellStyle name="Followed Hyperlink" xfId="253" builtinId="9" hidden="1"/>
    <cellStyle name="Followed Hyperlink" xfId="257" builtinId="9" hidden="1"/>
    <cellStyle name="Followed Hyperlink" xfId="261" builtinId="9" hidden="1"/>
    <cellStyle name="Followed Hyperlink" xfId="265" builtinId="9" hidden="1"/>
    <cellStyle name="Followed Hyperlink" xfId="269" builtinId="9" hidden="1"/>
    <cellStyle name="Followed Hyperlink" xfId="273" builtinId="9" hidden="1"/>
    <cellStyle name="Followed Hyperlink" xfId="277" builtinId="9" hidden="1"/>
    <cellStyle name="Followed Hyperlink" xfId="281" builtinId="9" hidden="1"/>
    <cellStyle name="Followed Hyperlink" xfId="285" builtinId="9" hidden="1"/>
    <cellStyle name="Followed Hyperlink" xfId="289" builtinId="9" hidden="1"/>
    <cellStyle name="Followed Hyperlink" xfId="293" builtinId="9" hidden="1"/>
    <cellStyle name="Followed Hyperlink" xfId="297" builtinId="9" hidden="1"/>
    <cellStyle name="Followed Hyperlink" xfId="301" builtinId="9" hidden="1"/>
    <cellStyle name="Followed Hyperlink" xfId="305" builtinId="9" hidden="1"/>
    <cellStyle name="Followed Hyperlink" xfId="309" builtinId="9" hidden="1"/>
    <cellStyle name="Followed Hyperlink" xfId="313" builtinId="9" hidden="1"/>
    <cellStyle name="Followed Hyperlink" xfId="317" builtinId="9" hidden="1"/>
    <cellStyle name="Followed Hyperlink" xfId="321" builtinId="9" hidden="1"/>
    <cellStyle name="Followed Hyperlink" xfId="325" builtinId="9" hidden="1"/>
    <cellStyle name="Followed Hyperlink" xfId="329" builtinId="9" hidden="1"/>
    <cellStyle name="Followed Hyperlink" xfId="333" builtinId="9" hidden="1"/>
    <cellStyle name="Followed Hyperlink" xfId="337" builtinId="9" hidden="1"/>
    <cellStyle name="Followed Hyperlink" xfId="341" builtinId="9" hidden="1"/>
    <cellStyle name="Followed Hyperlink" xfId="345" builtinId="9" hidden="1"/>
    <cellStyle name="Followed Hyperlink" xfId="349" builtinId="9" hidden="1"/>
    <cellStyle name="Followed Hyperlink" xfId="353" builtinId="9" hidden="1"/>
    <cellStyle name="Followed Hyperlink" xfId="357" builtinId="9" hidden="1"/>
    <cellStyle name="Followed Hyperlink" xfId="361" builtinId="9" hidden="1"/>
    <cellStyle name="Followed Hyperlink" xfId="365" builtinId="9" hidden="1"/>
    <cellStyle name="Followed Hyperlink" xfId="369" builtinId="9" hidden="1"/>
    <cellStyle name="Followed Hyperlink" xfId="373" builtinId="9" hidden="1"/>
    <cellStyle name="Followed Hyperlink" xfId="377" builtinId="9" hidden="1"/>
    <cellStyle name="Followed Hyperlink" xfId="381" builtinId="9" hidden="1"/>
    <cellStyle name="Followed Hyperlink" xfId="385" builtinId="9" hidden="1"/>
    <cellStyle name="Followed Hyperlink" xfId="389" builtinId="9" hidden="1"/>
    <cellStyle name="Followed Hyperlink" xfId="393" builtinId="9" hidden="1"/>
    <cellStyle name="Followed Hyperlink" xfId="397" builtinId="9" hidden="1"/>
    <cellStyle name="Followed Hyperlink" xfId="401" builtinId="9" hidden="1"/>
    <cellStyle name="Followed Hyperlink" xfId="405" builtinId="9" hidden="1"/>
    <cellStyle name="Followed Hyperlink" xfId="409" builtinId="9" hidden="1"/>
    <cellStyle name="Followed Hyperlink" xfId="413" builtinId="9" hidden="1"/>
    <cellStyle name="Followed Hyperlink" xfId="417" builtinId="9" hidden="1"/>
    <cellStyle name="Followed Hyperlink" xfId="421" builtinId="9" hidden="1"/>
    <cellStyle name="Followed Hyperlink" xfId="425" builtinId="9" hidden="1"/>
    <cellStyle name="Followed Hyperlink" xfId="429" builtinId="9" hidden="1"/>
    <cellStyle name="Followed Hyperlink" xfId="433" builtinId="9" hidden="1"/>
    <cellStyle name="Followed Hyperlink" xfId="437" builtinId="9" hidden="1"/>
    <cellStyle name="Followed Hyperlink" xfId="441" builtinId="9" hidden="1"/>
    <cellStyle name="Followed Hyperlink" xfId="445" builtinId="9" hidden="1"/>
    <cellStyle name="Followed Hyperlink" xfId="449" builtinId="9" hidden="1"/>
    <cellStyle name="Followed Hyperlink" xfId="453" builtinId="9" hidden="1"/>
    <cellStyle name="Followed Hyperlink" xfId="457" builtinId="9" hidden="1"/>
    <cellStyle name="Followed Hyperlink" xfId="461" builtinId="9" hidden="1"/>
    <cellStyle name="Followed Hyperlink" xfId="465" builtinId="9" hidden="1"/>
    <cellStyle name="Followed Hyperlink" xfId="469" builtinId="9" hidden="1"/>
    <cellStyle name="Followed Hyperlink" xfId="473" builtinId="9" hidden="1"/>
    <cellStyle name="Followed Hyperlink" xfId="477" builtinId="9" hidden="1"/>
    <cellStyle name="Followed Hyperlink" xfId="481" builtinId="9" hidden="1"/>
    <cellStyle name="Followed Hyperlink" xfId="485" builtinId="9" hidden="1"/>
    <cellStyle name="Followed Hyperlink" xfId="489" builtinId="9" hidden="1"/>
    <cellStyle name="Followed Hyperlink" xfId="493" builtinId="9" hidden="1"/>
    <cellStyle name="Followed Hyperlink" xfId="497" builtinId="9" hidden="1"/>
    <cellStyle name="Followed Hyperlink" xfId="501" builtinId="9" hidden="1"/>
    <cellStyle name="Followed Hyperlink" xfId="505" builtinId="9" hidden="1"/>
    <cellStyle name="Followed Hyperlink" xfId="509" builtinId="9" hidden="1"/>
    <cellStyle name="Followed Hyperlink" xfId="513" builtinId="9" hidden="1"/>
    <cellStyle name="Followed Hyperlink" xfId="517" builtinId="9" hidden="1"/>
    <cellStyle name="Followed Hyperlink" xfId="521" builtinId="9" hidden="1"/>
    <cellStyle name="Followed Hyperlink" xfId="525" builtinId="9" hidden="1"/>
    <cellStyle name="Followed Hyperlink" xfId="529" builtinId="9" hidden="1"/>
    <cellStyle name="Followed Hyperlink" xfId="533" builtinId="9" hidden="1"/>
    <cellStyle name="Followed Hyperlink" xfId="537" builtinId="9" hidden="1"/>
    <cellStyle name="Followed Hyperlink" xfId="541" builtinId="9" hidden="1"/>
    <cellStyle name="Followed Hyperlink" xfId="545" builtinId="9" hidden="1"/>
    <cellStyle name="Followed Hyperlink" xfId="549" builtinId="9" hidden="1"/>
    <cellStyle name="Followed Hyperlink" xfId="553" builtinId="9" hidden="1"/>
    <cellStyle name="Followed Hyperlink" xfId="557" builtinId="9" hidden="1"/>
    <cellStyle name="Followed Hyperlink" xfId="561" builtinId="9" hidden="1"/>
    <cellStyle name="Followed Hyperlink" xfId="565" builtinId="9" hidden="1"/>
    <cellStyle name="Followed Hyperlink" xfId="569" builtinId="9" hidden="1"/>
    <cellStyle name="Followed Hyperlink" xfId="573" builtinId="9" hidden="1"/>
    <cellStyle name="Followed Hyperlink" xfId="577" builtinId="9" hidden="1"/>
    <cellStyle name="Followed Hyperlink" xfId="581" builtinId="9" hidden="1"/>
    <cellStyle name="Followed Hyperlink" xfId="585" builtinId="9" hidden="1"/>
    <cellStyle name="Followed Hyperlink" xfId="589" builtinId="9" hidden="1"/>
    <cellStyle name="Followed Hyperlink" xfId="593" builtinId="9" hidden="1"/>
    <cellStyle name="Followed Hyperlink" xfId="597" builtinId="9" hidden="1"/>
    <cellStyle name="Followed Hyperlink" xfId="601" builtinId="9" hidden="1"/>
    <cellStyle name="Followed Hyperlink" xfId="605" builtinId="9" hidden="1"/>
    <cellStyle name="Followed Hyperlink" xfId="609" builtinId="9" hidden="1"/>
    <cellStyle name="Followed Hyperlink" xfId="613" builtinId="9" hidden="1"/>
    <cellStyle name="Followed Hyperlink" xfId="617" builtinId="9" hidden="1"/>
    <cellStyle name="Followed Hyperlink" xfId="621" builtinId="9" hidden="1"/>
    <cellStyle name="Followed Hyperlink" xfId="625" builtinId="9" hidden="1"/>
    <cellStyle name="Followed Hyperlink" xfId="629" builtinId="9" hidden="1"/>
    <cellStyle name="Followed Hyperlink" xfId="633" builtinId="9" hidden="1"/>
    <cellStyle name="Followed Hyperlink" xfId="637" builtinId="9" hidden="1"/>
    <cellStyle name="Followed Hyperlink" xfId="641" builtinId="9" hidden="1"/>
    <cellStyle name="Followed Hyperlink" xfId="645" builtinId="9" hidden="1"/>
    <cellStyle name="Followed Hyperlink" xfId="649" builtinId="9" hidden="1"/>
    <cellStyle name="Followed Hyperlink" xfId="653" builtinId="9" hidden="1"/>
    <cellStyle name="Followed Hyperlink" xfId="657" builtinId="9" hidden="1"/>
    <cellStyle name="Followed Hyperlink" xfId="661" builtinId="9" hidden="1"/>
    <cellStyle name="Followed Hyperlink" xfId="665" builtinId="9" hidden="1"/>
    <cellStyle name="Followed Hyperlink" xfId="669" builtinId="9" hidden="1"/>
    <cellStyle name="Followed Hyperlink" xfId="673" builtinId="9" hidden="1"/>
    <cellStyle name="Followed Hyperlink" xfId="677" builtinId="9" hidden="1"/>
    <cellStyle name="Followed Hyperlink" xfId="681" builtinId="9" hidden="1"/>
    <cellStyle name="Followed Hyperlink" xfId="685" builtinId="9" hidden="1"/>
    <cellStyle name="Followed Hyperlink" xfId="689" builtinId="9" hidden="1"/>
    <cellStyle name="Followed Hyperlink" xfId="693" builtinId="9" hidden="1"/>
    <cellStyle name="Followed Hyperlink" xfId="697" builtinId="9" hidden="1"/>
    <cellStyle name="Followed Hyperlink" xfId="701" builtinId="9" hidden="1"/>
    <cellStyle name="Followed Hyperlink" xfId="705" builtinId="9" hidden="1"/>
    <cellStyle name="Followed Hyperlink" xfId="709" builtinId="9" hidden="1"/>
    <cellStyle name="Followed Hyperlink" xfId="713" builtinId="9" hidden="1"/>
    <cellStyle name="Followed Hyperlink" xfId="717" builtinId="9" hidden="1"/>
    <cellStyle name="Followed Hyperlink" xfId="721" builtinId="9" hidden="1"/>
    <cellStyle name="Followed Hyperlink" xfId="725" builtinId="9" hidden="1"/>
    <cellStyle name="Followed Hyperlink" xfId="729" builtinId="9" hidden="1"/>
    <cellStyle name="Followed Hyperlink" xfId="733" builtinId="9" hidden="1"/>
    <cellStyle name="Followed Hyperlink" xfId="737" builtinId="9" hidden="1"/>
    <cellStyle name="Followed Hyperlink" xfId="741" builtinId="9" hidden="1"/>
    <cellStyle name="Followed Hyperlink" xfId="745" builtinId="9" hidden="1"/>
    <cellStyle name="Followed Hyperlink" xfId="749" builtinId="9" hidden="1"/>
    <cellStyle name="Followed Hyperlink" xfId="753" builtinId="9" hidden="1"/>
    <cellStyle name="Followed Hyperlink" xfId="757" builtinId="9" hidden="1"/>
    <cellStyle name="Followed Hyperlink" xfId="761" builtinId="9" hidden="1"/>
    <cellStyle name="Followed Hyperlink" xfId="765" builtinId="9" hidden="1"/>
    <cellStyle name="Followed Hyperlink" xfId="769" builtinId="9" hidden="1"/>
    <cellStyle name="Followed Hyperlink" xfId="773" builtinId="9" hidden="1"/>
    <cellStyle name="Followed Hyperlink" xfId="777" builtinId="9" hidden="1"/>
    <cellStyle name="Followed Hyperlink" xfId="781" builtinId="9" hidden="1"/>
    <cellStyle name="Followed Hyperlink" xfId="785" builtinId="9" hidden="1"/>
    <cellStyle name="Followed Hyperlink" xfId="789" builtinId="9" hidden="1"/>
    <cellStyle name="Followed Hyperlink" xfId="793" builtinId="9" hidden="1"/>
    <cellStyle name="Followed Hyperlink" xfId="797" builtinId="9" hidden="1"/>
    <cellStyle name="Followed Hyperlink" xfId="801" builtinId="9" hidden="1"/>
    <cellStyle name="Followed Hyperlink" xfId="805" builtinId="9" hidden="1"/>
    <cellStyle name="Followed Hyperlink" xfId="809" builtinId="9" hidden="1"/>
    <cellStyle name="Followed Hyperlink" xfId="813" builtinId="9" hidden="1"/>
    <cellStyle name="Followed Hyperlink" xfId="817" builtinId="9" hidden="1"/>
    <cellStyle name="Followed Hyperlink" xfId="821" builtinId="9" hidden="1"/>
    <cellStyle name="Followed Hyperlink" xfId="825" builtinId="9" hidden="1"/>
    <cellStyle name="Followed Hyperlink" xfId="829" builtinId="9" hidden="1"/>
    <cellStyle name="Followed Hyperlink" xfId="833" builtinId="9" hidden="1"/>
    <cellStyle name="Followed Hyperlink" xfId="837" builtinId="9" hidden="1"/>
    <cellStyle name="Followed Hyperlink" xfId="841" builtinId="9" hidden="1"/>
    <cellStyle name="Followed Hyperlink" xfId="845" builtinId="9" hidden="1"/>
    <cellStyle name="Followed Hyperlink" xfId="849" builtinId="9" hidden="1"/>
    <cellStyle name="Followed Hyperlink" xfId="853" builtinId="9" hidden="1"/>
    <cellStyle name="Followed Hyperlink" xfId="857" builtinId="9" hidden="1"/>
    <cellStyle name="Followed Hyperlink" xfId="861" builtinId="9" hidden="1"/>
    <cellStyle name="Followed Hyperlink" xfId="865" builtinId="9" hidden="1"/>
    <cellStyle name="Followed Hyperlink" xfId="869" builtinId="9" hidden="1"/>
    <cellStyle name="Followed Hyperlink" xfId="873" builtinId="9" hidden="1"/>
    <cellStyle name="Followed Hyperlink" xfId="877" builtinId="9" hidden="1"/>
    <cellStyle name="Followed Hyperlink" xfId="881" builtinId="9" hidden="1"/>
    <cellStyle name="Followed Hyperlink" xfId="885" builtinId="9" hidden="1"/>
    <cellStyle name="Followed Hyperlink" xfId="889" builtinId="9" hidden="1"/>
    <cellStyle name="Followed Hyperlink" xfId="893" builtinId="9" hidden="1"/>
    <cellStyle name="Followed Hyperlink" xfId="897" builtinId="9" hidden="1"/>
    <cellStyle name="Followed Hyperlink" xfId="901" builtinId="9" hidden="1"/>
    <cellStyle name="Followed Hyperlink" xfId="905" builtinId="9" hidden="1"/>
    <cellStyle name="Followed Hyperlink" xfId="909" builtinId="9" hidden="1"/>
    <cellStyle name="Followed Hyperlink" xfId="913" builtinId="9" hidden="1"/>
    <cellStyle name="Followed Hyperlink" xfId="917" builtinId="9" hidden="1"/>
    <cellStyle name="Followed Hyperlink" xfId="921" builtinId="9" hidden="1"/>
    <cellStyle name="Followed Hyperlink" xfId="925" builtinId="9" hidden="1"/>
    <cellStyle name="Followed Hyperlink" xfId="929" builtinId="9" hidden="1"/>
    <cellStyle name="Followed Hyperlink" xfId="933" builtinId="9" hidden="1"/>
    <cellStyle name="Followed Hyperlink" xfId="937" builtinId="9" hidden="1"/>
    <cellStyle name="Followed Hyperlink" xfId="941" builtinId="9" hidden="1"/>
    <cellStyle name="Followed Hyperlink" xfId="945" builtinId="9" hidden="1"/>
    <cellStyle name="Followed Hyperlink" xfId="949" builtinId="9" hidden="1"/>
    <cellStyle name="Followed Hyperlink" xfId="953" builtinId="9" hidden="1"/>
    <cellStyle name="Followed Hyperlink" xfId="957" builtinId="9" hidden="1"/>
    <cellStyle name="Followed Hyperlink" xfId="961" builtinId="9" hidden="1"/>
    <cellStyle name="Followed Hyperlink" xfId="965" builtinId="9" hidden="1"/>
    <cellStyle name="Followed Hyperlink" xfId="969" builtinId="9" hidden="1"/>
    <cellStyle name="Followed Hyperlink" xfId="973" builtinId="9" hidden="1"/>
    <cellStyle name="Followed Hyperlink" xfId="977" builtinId="9" hidden="1"/>
    <cellStyle name="Followed Hyperlink" xfId="981" builtinId="9" hidden="1"/>
    <cellStyle name="Followed Hyperlink" xfId="985" builtinId="9" hidden="1"/>
    <cellStyle name="Followed Hyperlink" xfId="989" builtinId="9" hidden="1"/>
    <cellStyle name="Followed Hyperlink" xfId="993" builtinId="9" hidden="1"/>
    <cellStyle name="Followed Hyperlink" xfId="997" builtinId="9" hidden="1"/>
    <cellStyle name="Followed Hyperlink" xfId="1001" builtinId="9" hidden="1"/>
    <cellStyle name="Followed Hyperlink" xfId="1005" builtinId="9" hidden="1"/>
    <cellStyle name="Followed Hyperlink" xfId="1009" builtinId="9" hidden="1"/>
    <cellStyle name="Followed Hyperlink" xfId="1013" builtinId="9" hidden="1"/>
    <cellStyle name="Followed Hyperlink" xfId="1017" builtinId="9" hidden="1"/>
    <cellStyle name="Followed Hyperlink" xfId="1021" builtinId="9" hidden="1"/>
    <cellStyle name="Followed Hyperlink" xfId="1025" builtinId="9" hidden="1"/>
    <cellStyle name="Followed Hyperlink" xfId="1029" builtinId="9" hidden="1"/>
    <cellStyle name="Followed Hyperlink" xfId="1033" builtinId="9" hidden="1"/>
    <cellStyle name="Followed Hyperlink" xfId="1037" builtinId="9" hidden="1"/>
    <cellStyle name="Followed Hyperlink" xfId="1041" builtinId="9" hidden="1"/>
    <cellStyle name="Followed Hyperlink" xfId="1045" builtinId="9" hidden="1"/>
    <cellStyle name="Followed Hyperlink" xfId="1049" builtinId="9" hidden="1"/>
    <cellStyle name="Followed Hyperlink" xfId="1053" builtinId="9" hidden="1"/>
    <cellStyle name="Followed Hyperlink" xfId="1057" builtinId="9" hidden="1"/>
    <cellStyle name="Followed Hyperlink" xfId="1061" builtinId="9" hidden="1"/>
    <cellStyle name="Followed Hyperlink" xfId="1065" builtinId="9" hidden="1"/>
    <cellStyle name="Followed Hyperlink" xfId="1069" builtinId="9" hidden="1"/>
    <cellStyle name="Followed Hyperlink" xfId="1073" builtinId="9" hidden="1"/>
    <cellStyle name="Followed Hyperlink" xfId="1077" builtinId="9" hidden="1"/>
    <cellStyle name="Followed Hyperlink" xfId="1081" builtinId="9" hidden="1"/>
    <cellStyle name="Followed Hyperlink" xfId="1085" builtinId="9" hidden="1"/>
    <cellStyle name="Followed Hyperlink" xfId="1089" builtinId="9" hidden="1"/>
    <cellStyle name="Followed Hyperlink" xfId="1093" builtinId="9" hidden="1"/>
    <cellStyle name="Followed Hyperlink" xfId="1097" builtinId="9" hidden="1"/>
    <cellStyle name="Followed Hyperlink" xfId="1101" builtinId="9" hidden="1"/>
    <cellStyle name="Followed Hyperlink" xfId="1105" builtinId="9" hidden="1"/>
    <cellStyle name="Followed Hyperlink" xfId="1109" builtinId="9" hidden="1"/>
    <cellStyle name="Followed Hyperlink" xfId="1113" builtinId="9" hidden="1"/>
    <cellStyle name="Followed Hyperlink" xfId="1117" builtinId="9" hidden="1"/>
    <cellStyle name="Followed Hyperlink" xfId="1121" builtinId="9" hidden="1"/>
    <cellStyle name="Followed Hyperlink" xfId="1125" builtinId="9" hidden="1"/>
    <cellStyle name="Followed Hyperlink" xfId="1129" builtinId="9" hidden="1"/>
    <cellStyle name="Followed Hyperlink" xfId="1133" builtinId="9" hidden="1"/>
    <cellStyle name="Followed Hyperlink" xfId="1137" builtinId="9" hidden="1"/>
    <cellStyle name="Followed Hyperlink" xfId="1141" builtinId="9" hidden="1"/>
    <cellStyle name="Followed Hyperlink" xfId="1145" builtinId="9" hidden="1"/>
    <cellStyle name="Followed Hyperlink" xfId="1149" builtinId="9" hidden="1"/>
    <cellStyle name="Followed Hyperlink" xfId="1153" builtinId="9" hidden="1"/>
    <cellStyle name="Followed Hyperlink" xfId="1157" builtinId="9" hidden="1"/>
    <cellStyle name="Followed Hyperlink" xfId="1161" builtinId="9" hidden="1"/>
    <cellStyle name="Followed Hyperlink" xfId="1165" builtinId="9" hidden="1"/>
    <cellStyle name="Followed Hyperlink" xfId="1169" builtinId="9" hidden="1"/>
    <cellStyle name="Followed Hyperlink" xfId="1173" builtinId="9" hidden="1"/>
    <cellStyle name="Followed Hyperlink" xfId="1177" builtinId="9" hidden="1"/>
    <cellStyle name="Followed Hyperlink" xfId="1181" builtinId="9" hidden="1"/>
    <cellStyle name="Followed Hyperlink" xfId="1185" builtinId="9" hidden="1"/>
    <cellStyle name="Followed Hyperlink" xfId="1189" builtinId="9" hidden="1"/>
    <cellStyle name="Followed Hyperlink" xfId="1193" builtinId="9" hidden="1"/>
    <cellStyle name="Followed Hyperlink" xfId="1197" builtinId="9" hidden="1"/>
    <cellStyle name="Followed Hyperlink" xfId="1201" builtinId="9" hidden="1"/>
    <cellStyle name="Followed Hyperlink" xfId="1205" builtinId="9" hidden="1"/>
    <cellStyle name="Followed Hyperlink" xfId="1209" builtinId="9" hidden="1"/>
    <cellStyle name="Followed Hyperlink" xfId="1213" builtinId="9" hidden="1"/>
    <cellStyle name="Followed Hyperlink" xfId="1217" builtinId="9" hidden="1"/>
    <cellStyle name="Followed Hyperlink" xfId="1221" builtinId="9" hidden="1"/>
    <cellStyle name="Followed Hyperlink" xfId="1225" builtinId="9" hidden="1"/>
    <cellStyle name="Followed Hyperlink" xfId="1229" builtinId="9" hidden="1"/>
    <cellStyle name="Followed Hyperlink" xfId="1233" builtinId="9" hidden="1"/>
    <cellStyle name="Followed Hyperlink" xfId="1237" builtinId="9" hidden="1"/>
    <cellStyle name="Followed Hyperlink" xfId="1241" builtinId="9" hidden="1"/>
    <cellStyle name="Followed Hyperlink" xfId="1245" builtinId="9" hidden="1"/>
    <cellStyle name="Followed Hyperlink" xfId="1249" builtinId="9" hidden="1"/>
    <cellStyle name="Followed Hyperlink" xfId="1253" builtinId="9" hidden="1"/>
    <cellStyle name="Followed Hyperlink" xfId="1257" builtinId="9" hidden="1"/>
    <cellStyle name="Followed Hyperlink" xfId="1261" builtinId="9" hidden="1"/>
    <cellStyle name="Followed Hyperlink" xfId="1265" builtinId="9" hidden="1"/>
    <cellStyle name="Followed Hyperlink" xfId="1269" builtinId="9" hidden="1"/>
    <cellStyle name="Followed Hyperlink" xfId="1273" builtinId="9" hidden="1"/>
    <cellStyle name="Followed Hyperlink" xfId="1277" builtinId="9" hidden="1"/>
    <cellStyle name="Followed Hyperlink" xfId="1281" builtinId="9" hidden="1"/>
    <cellStyle name="Followed Hyperlink" xfId="1285" builtinId="9" hidden="1"/>
    <cellStyle name="Followed Hyperlink" xfId="1289" builtinId="9" hidden="1"/>
    <cellStyle name="Followed Hyperlink" xfId="1293" builtinId="9" hidden="1"/>
    <cellStyle name="Followed Hyperlink" xfId="1297" builtinId="9" hidden="1"/>
    <cellStyle name="Followed Hyperlink" xfId="1301" builtinId="9" hidden="1"/>
    <cellStyle name="Followed Hyperlink" xfId="1305" builtinId="9" hidden="1"/>
    <cellStyle name="Followed Hyperlink" xfId="1309" builtinId="9" hidden="1"/>
    <cellStyle name="Followed Hyperlink" xfId="1313" builtinId="9" hidden="1"/>
    <cellStyle name="Followed Hyperlink" xfId="1317" builtinId="9" hidden="1"/>
    <cellStyle name="Followed Hyperlink" xfId="1321" builtinId="9" hidden="1"/>
    <cellStyle name="Followed Hyperlink" xfId="1325" builtinId="9" hidden="1"/>
    <cellStyle name="Followed Hyperlink" xfId="1329" builtinId="9" hidden="1"/>
    <cellStyle name="Followed Hyperlink" xfId="1333" builtinId="9" hidden="1"/>
    <cellStyle name="Followed Hyperlink" xfId="1337" builtinId="9" hidden="1"/>
    <cellStyle name="Followed Hyperlink" xfId="1341" builtinId="9" hidden="1"/>
    <cellStyle name="Followed Hyperlink" xfId="1345" builtinId="9" hidden="1"/>
    <cellStyle name="Followed Hyperlink" xfId="1349" builtinId="9" hidden="1"/>
    <cellStyle name="Followed Hyperlink" xfId="1353" builtinId="9" hidden="1"/>
    <cellStyle name="Followed Hyperlink" xfId="1357" builtinId="9" hidden="1"/>
    <cellStyle name="Followed Hyperlink" xfId="1361" builtinId="9" hidden="1"/>
    <cellStyle name="Followed Hyperlink" xfId="1365" builtinId="9" hidden="1"/>
    <cellStyle name="Followed Hyperlink" xfId="1369" builtinId="9" hidden="1"/>
    <cellStyle name="Followed Hyperlink" xfId="1373" builtinId="9" hidden="1"/>
    <cellStyle name="Followed Hyperlink" xfId="1377" builtinId="9" hidden="1"/>
    <cellStyle name="Followed Hyperlink" xfId="1381" builtinId="9" hidden="1"/>
    <cellStyle name="Followed Hyperlink" xfId="1385" builtinId="9" hidden="1"/>
    <cellStyle name="Followed Hyperlink" xfId="1389" builtinId="9" hidden="1"/>
    <cellStyle name="Followed Hyperlink" xfId="1393" builtinId="9" hidden="1"/>
    <cellStyle name="Followed Hyperlink" xfId="1397" builtinId="9" hidden="1"/>
    <cellStyle name="Followed Hyperlink" xfId="1401" builtinId="9" hidden="1"/>
    <cellStyle name="Followed Hyperlink" xfId="1405" builtinId="9" hidden="1"/>
    <cellStyle name="Followed Hyperlink" xfId="1409" builtinId="9" hidden="1"/>
    <cellStyle name="Followed Hyperlink" xfId="1413" builtinId="9" hidden="1"/>
    <cellStyle name="Followed Hyperlink" xfId="1417" builtinId="9" hidden="1"/>
    <cellStyle name="Followed Hyperlink" xfId="1421" builtinId="9" hidden="1"/>
    <cellStyle name="Followed Hyperlink" xfId="1425" builtinId="9" hidden="1"/>
    <cellStyle name="Followed Hyperlink" xfId="1429" builtinId="9" hidden="1"/>
    <cellStyle name="Followed Hyperlink" xfId="1433" builtinId="9" hidden="1"/>
    <cellStyle name="Followed Hyperlink" xfId="1437" builtinId="9" hidden="1"/>
    <cellStyle name="Followed Hyperlink" xfId="1441" builtinId="9" hidden="1"/>
    <cellStyle name="Followed Hyperlink" xfId="1445" builtinId="9" hidden="1"/>
    <cellStyle name="Followed Hyperlink" xfId="1449" builtinId="9" hidden="1"/>
    <cellStyle name="Followed Hyperlink" xfId="1453" builtinId="9" hidden="1"/>
    <cellStyle name="Followed Hyperlink" xfId="1457" builtinId="9" hidden="1"/>
    <cellStyle name="Followed Hyperlink" xfId="1461" builtinId="9" hidden="1"/>
    <cellStyle name="Followed Hyperlink" xfId="1465" builtinId="9" hidden="1"/>
    <cellStyle name="Followed Hyperlink" xfId="1469" builtinId="9" hidden="1"/>
    <cellStyle name="Followed Hyperlink" xfId="1473" builtinId="9" hidden="1"/>
    <cellStyle name="Followed Hyperlink" xfId="1477" builtinId="9" hidden="1"/>
    <cellStyle name="Followed Hyperlink" xfId="1481" builtinId="9" hidden="1"/>
    <cellStyle name="Followed Hyperlink" xfId="1485" builtinId="9" hidden="1"/>
    <cellStyle name="Followed Hyperlink" xfId="1489" builtinId="9" hidden="1"/>
    <cellStyle name="Followed Hyperlink" xfId="1493" builtinId="9" hidden="1"/>
    <cellStyle name="Followed Hyperlink" xfId="1497" builtinId="9" hidden="1"/>
    <cellStyle name="Followed Hyperlink" xfId="1501" builtinId="9" hidden="1"/>
    <cellStyle name="Followed Hyperlink" xfId="1505" builtinId="9" hidden="1"/>
    <cellStyle name="Followed Hyperlink" xfId="1509" builtinId="9" hidden="1"/>
    <cellStyle name="Followed Hyperlink" xfId="1513" builtinId="9" hidden="1"/>
    <cellStyle name="Followed Hyperlink" xfId="1517" builtinId="9" hidden="1"/>
    <cellStyle name="Followed Hyperlink" xfId="1521" builtinId="9" hidden="1"/>
    <cellStyle name="Followed Hyperlink" xfId="1525" builtinId="9" hidden="1"/>
    <cellStyle name="Followed Hyperlink" xfId="1529" builtinId="9" hidden="1"/>
    <cellStyle name="Followed Hyperlink" xfId="1533" builtinId="9" hidden="1"/>
    <cellStyle name="Followed Hyperlink" xfId="1537" builtinId="9" hidden="1"/>
    <cellStyle name="Followed Hyperlink" xfId="1541" builtinId="9" hidden="1"/>
    <cellStyle name="Followed Hyperlink" xfId="1545" builtinId="9" hidden="1"/>
    <cellStyle name="Followed Hyperlink" xfId="1549" builtinId="9" hidden="1"/>
    <cellStyle name="Followed Hyperlink" xfId="1553" builtinId="9" hidden="1"/>
    <cellStyle name="Followed Hyperlink" xfId="1557" builtinId="9" hidden="1"/>
    <cellStyle name="Followed Hyperlink" xfId="1561" builtinId="9" hidden="1"/>
    <cellStyle name="Followed Hyperlink" xfId="1565" builtinId="9" hidden="1"/>
    <cellStyle name="Followed Hyperlink" xfId="1569" builtinId="9" hidden="1"/>
    <cellStyle name="Followed Hyperlink" xfId="1573" builtinId="9" hidden="1"/>
    <cellStyle name="Followed Hyperlink" xfId="1577" builtinId="9" hidden="1"/>
    <cellStyle name="Followed Hyperlink" xfId="1581" builtinId="9" hidden="1"/>
    <cellStyle name="Followed Hyperlink" xfId="1585" builtinId="9" hidden="1"/>
    <cellStyle name="Followed Hyperlink" xfId="1589" builtinId="9" hidden="1"/>
    <cellStyle name="Followed Hyperlink" xfId="1593" builtinId="9" hidden="1"/>
    <cellStyle name="Followed Hyperlink" xfId="1597" builtinId="9" hidden="1"/>
    <cellStyle name="Followed Hyperlink" xfId="1601" builtinId="9" hidden="1"/>
    <cellStyle name="Followed Hyperlink" xfId="1605" builtinId="9" hidden="1"/>
    <cellStyle name="Followed Hyperlink" xfId="1609" builtinId="9" hidden="1"/>
    <cellStyle name="Followed Hyperlink" xfId="1613" builtinId="9" hidden="1"/>
    <cellStyle name="Followed Hyperlink" xfId="1617" builtinId="9" hidden="1"/>
    <cellStyle name="Followed Hyperlink" xfId="1621" builtinId="9" hidden="1"/>
    <cellStyle name="Followed Hyperlink" xfId="1625" builtinId="9" hidden="1"/>
    <cellStyle name="Followed Hyperlink" xfId="1629" builtinId="9" hidden="1"/>
    <cellStyle name="Followed Hyperlink" xfId="1633" builtinId="9" hidden="1"/>
    <cellStyle name="Followed Hyperlink" xfId="1637" builtinId="9" hidden="1"/>
    <cellStyle name="Followed Hyperlink" xfId="1641" builtinId="9" hidden="1"/>
    <cellStyle name="Followed Hyperlink" xfId="1645" builtinId="9" hidden="1"/>
    <cellStyle name="Followed Hyperlink" xfId="1649" builtinId="9" hidden="1"/>
    <cellStyle name="Followed Hyperlink" xfId="1653" builtinId="9" hidden="1"/>
    <cellStyle name="Followed Hyperlink" xfId="1657" builtinId="9" hidden="1"/>
    <cellStyle name="Followed Hyperlink" xfId="1661" builtinId="9" hidden="1"/>
    <cellStyle name="Followed Hyperlink" xfId="1665" builtinId="9" hidden="1"/>
    <cellStyle name="Followed Hyperlink" xfId="1669" builtinId="9" hidden="1"/>
    <cellStyle name="Followed Hyperlink" xfId="1673" builtinId="9" hidden="1"/>
    <cellStyle name="Followed Hyperlink" xfId="1677" builtinId="9" hidden="1"/>
    <cellStyle name="Followed Hyperlink" xfId="1681" builtinId="9" hidden="1"/>
    <cellStyle name="Followed Hyperlink" xfId="1685" builtinId="9" hidden="1"/>
    <cellStyle name="Followed Hyperlink" xfId="1687" builtinId="9" hidden="1"/>
    <cellStyle name="Followed Hyperlink" xfId="1683" builtinId="9" hidden="1"/>
    <cellStyle name="Followed Hyperlink" xfId="1679" builtinId="9" hidden="1"/>
    <cellStyle name="Followed Hyperlink" xfId="1675" builtinId="9" hidden="1"/>
    <cellStyle name="Followed Hyperlink" xfId="1671" builtinId="9" hidden="1"/>
    <cellStyle name="Followed Hyperlink" xfId="1667" builtinId="9" hidden="1"/>
    <cellStyle name="Followed Hyperlink" xfId="1663" builtinId="9" hidden="1"/>
    <cellStyle name="Followed Hyperlink" xfId="1659" builtinId="9" hidden="1"/>
    <cellStyle name="Followed Hyperlink" xfId="1655" builtinId="9" hidden="1"/>
    <cellStyle name="Followed Hyperlink" xfId="1651" builtinId="9" hidden="1"/>
    <cellStyle name="Followed Hyperlink" xfId="1647" builtinId="9" hidden="1"/>
    <cellStyle name="Followed Hyperlink" xfId="1643" builtinId="9" hidden="1"/>
    <cellStyle name="Followed Hyperlink" xfId="1639" builtinId="9" hidden="1"/>
    <cellStyle name="Followed Hyperlink" xfId="1635" builtinId="9" hidden="1"/>
    <cellStyle name="Followed Hyperlink" xfId="1631" builtinId="9" hidden="1"/>
    <cellStyle name="Followed Hyperlink" xfId="1627" builtinId="9" hidden="1"/>
    <cellStyle name="Followed Hyperlink" xfId="1623" builtinId="9" hidden="1"/>
    <cellStyle name="Followed Hyperlink" xfId="1619" builtinId="9" hidden="1"/>
    <cellStyle name="Followed Hyperlink" xfId="1615" builtinId="9" hidden="1"/>
    <cellStyle name="Followed Hyperlink" xfId="1611" builtinId="9" hidden="1"/>
    <cellStyle name="Followed Hyperlink" xfId="1607" builtinId="9" hidden="1"/>
    <cellStyle name="Followed Hyperlink" xfId="1603" builtinId="9" hidden="1"/>
    <cellStyle name="Followed Hyperlink" xfId="1599" builtinId="9" hidden="1"/>
    <cellStyle name="Followed Hyperlink" xfId="1595" builtinId="9" hidden="1"/>
    <cellStyle name="Followed Hyperlink" xfId="1591" builtinId="9" hidden="1"/>
    <cellStyle name="Followed Hyperlink" xfId="1587" builtinId="9" hidden="1"/>
    <cellStyle name="Followed Hyperlink" xfId="1583" builtinId="9" hidden="1"/>
    <cellStyle name="Followed Hyperlink" xfId="1579" builtinId="9" hidden="1"/>
    <cellStyle name="Followed Hyperlink" xfId="1575" builtinId="9" hidden="1"/>
    <cellStyle name="Followed Hyperlink" xfId="1571" builtinId="9" hidden="1"/>
    <cellStyle name="Followed Hyperlink" xfId="1567" builtinId="9" hidden="1"/>
    <cellStyle name="Followed Hyperlink" xfId="1563" builtinId="9" hidden="1"/>
    <cellStyle name="Followed Hyperlink" xfId="1559" builtinId="9" hidden="1"/>
    <cellStyle name="Followed Hyperlink" xfId="1555" builtinId="9" hidden="1"/>
    <cellStyle name="Followed Hyperlink" xfId="1551" builtinId="9" hidden="1"/>
    <cellStyle name="Followed Hyperlink" xfId="1547" builtinId="9" hidden="1"/>
    <cellStyle name="Followed Hyperlink" xfId="1543" builtinId="9" hidden="1"/>
    <cellStyle name="Followed Hyperlink" xfId="1539" builtinId="9" hidden="1"/>
    <cellStyle name="Followed Hyperlink" xfId="1535" builtinId="9" hidden="1"/>
    <cellStyle name="Followed Hyperlink" xfId="1531" builtinId="9" hidden="1"/>
    <cellStyle name="Followed Hyperlink" xfId="1527" builtinId="9" hidden="1"/>
    <cellStyle name="Followed Hyperlink" xfId="1523" builtinId="9" hidden="1"/>
    <cellStyle name="Followed Hyperlink" xfId="1519" builtinId="9" hidden="1"/>
    <cellStyle name="Followed Hyperlink" xfId="1515" builtinId="9" hidden="1"/>
    <cellStyle name="Followed Hyperlink" xfId="1511" builtinId="9" hidden="1"/>
    <cellStyle name="Followed Hyperlink" xfId="1507" builtinId="9" hidden="1"/>
    <cellStyle name="Followed Hyperlink" xfId="1503" builtinId="9" hidden="1"/>
    <cellStyle name="Followed Hyperlink" xfId="1499" builtinId="9" hidden="1"/>
    <cellStyle name="Followed Hyperlink" xfId="1495" builtinId="9" hidden="1"/>
    <cellStyle name="Followed Hyperlink" xfId="1491" builtinId="9" hidden="1"/>
    <cellStyle name="Followed Hyperlink" xfId="1487" builtinId="9" hidden="1"/>
    <cellStyle name="Followed Hyperlink" xfId="1483" builtinId="9" hidden="1"/>
    <cellStyle name="Followed Hyperlink" xfId="1479" builtinId="9" hidden="1"/>
    <cellStyle name="Followed Hyperlink" xfId="1475" builtinId="9" hidden="1"/>
    <cellStyle name="Followed Hyperlink" xfId="1471" builtinId="9" hidden="1"/>
    <cellStyle name="Followed Hyperlink" xfId="1467" builtinId="9" hidden="1"/>
    <cellStyle name="Followed Hyperlink" xfId="1463" builtinId="9" hidden="1"/>
    <cellStyle name="Followed Hyperlink" xfId="1459" builtinId="9" hidden="1"/>
    <cellStyle name="Followed Hyperlink" xfId="1455" builtinId="9" hidden="1"/>
    <cellStyle name="Followed Hyperlink" xfId="1451" builtinId="9" hidden="1"/>
    <cellStyle name="Followed Hyperlink" xfId="1447" builtinId="9" hidden="1"/>
    <cellStyle name="Followed Hyperlink" xfId="1443" builtinId="9" hidden="1"/>
    <cellStyle name="Followed Hyperlink" xfId="1439" builtinId="9" hidden="1"/>
    <cellStyle name="Followed Hyperlink" xfId="1435" builtinId="9" hidden="1"/>
    <cellStyle name="Followed Hyperlink" xfId="1431" builtinId="9" hidden="1"/>
    <cellStyle name="Followed Hyperlink" xfId="1427" builtinId="9" hidden="1"/>
    <cellStyle name="Followed Hyperlink" xfId="1423" builtinId="9" hidden="1"/>
    <cellStyle name="Followed Hyperlink" xfId="1419" builtinId="9" hidden="1"/>
    <cellStyle name="Followed Hyperlink" xfId="1415" builtinId="9" hidden="1"/>
    <cellStyle name="Followed Hyperlink" xfId="1411" builtinId="9" hidden="1"/>
    <cellStyle name="Followed Hyperlink" xfId="1407" builtinId="9" hidden="1"/>
    <cellStyle name="Followed Hyperlink" xfId="1403" builtinId="9" hidden="1"/>
    <cellStyle name="Followed Hyperlink" xfId="1399" builtinId="9" hidden="1"/>
    <cellStyle name="Followed Hyperlink" xfId="1395" builtinId="9" hidden="1"/>
    <cellStyle name="Followed Hyperlink" xfId="1391" builtinId="9" hidden="1"/>
    <cellStyle name="Followed Hyperlink" xfId="1387" builtinId="9" hidden="1"/>
    <cellStyle name="Followed Hyperlink" xfId="1383" builtinId="9" hidden="1"/>
    <cellStyle name="Followed Hyperlink" xfId="1379" builtinId="9" hidden="1"/>
    <cellStyle name="Followed Hyperlink" xfId="1375" builtinId="9" hidden="1"/>
    <cellStyle name="Followed Hyperlink" xfId="1371" builtinId="9" hidden="1"/>
    <cellStyle name="Followed Hyperlink" xfId="1367" builtinId="9" hidden="1"/>
    <cellStyle name="Followed Hyperlink" xfId="1363" builtinId="9" hidden="1"/>
    <cellStyle name="Followed Hyperlink" xfId="1359" builtinId="9" hidden="1"/>
    <cellStyle name="Followed Hyperlink" xfId="1355" builtinId="9" hidden="1"/>
    <cellStyle name="Followed Hyperlink" xfId="1351" builtinId="9" hidden="1"/>
    <cellStyle name="Followed Hyperlink" xfId="1347" builtinId="9" hidden="1"/>
    <cellStyle name="Followed Hyperlink" xfId="1343" builtinId="9" hidden="1"/>
    <cellStyle name="Followed Hyperlink" xfId="1339" builtinId="9" hidden="1"/>
    <cellStyle name="Followed Hyperlink" xfId="1335" builtinId="9" hidden="1"/>
    <cellStyle name="Followed Hyperlink" xfId="1331" builtinId="9" hidden="1"/>
    <cellStyle name="Followed Hyperlink" xfId="1327" builtinId="9" hidden="1"/>
    <cellStyle name="Followed Hyperlink" xfId="1323" builtinId="9" hidden="1"/>
    <cellStyle name="Followed Hyperlink" xfId="1319" builtinId="9" hidden="1"/>
    <cellStyle name="Followed Hyperlink" xfId="1315" builtinId="9" hidden="1"/>
    <cellStyle name="Followed Hyperlink" xfId="1311" builtinId="9" hidden="1"/>
    <cellStyle name="Followed Hyperlink" xfId="1307" builtinId="9" hidden="1"/>
    <cellStyle name="Followed Hyperlink" xfId="1303" builtinId="9" hidden="1"/>
    <cellStyle name="Followed Hyperlink" xfId="1299" builtinId="9" hidden="1"/>
    <cellStyle name="Followed Hyperlink" xfId="1295" builtinId="9" hidden="1"/>
    <cellStyle name="Followed Hyperlink" xfId="1291" builtinId="9" hidden="1"/>
    <cellStyle name="Followed Hyperlink" xfId="1287" builtinId="9" hidden="1"/>
    <cellStyle name="Followed Hyperlink" xfId="1283" builtinId="9" hidden="1"/>
    <cellStyle name="Followed Hyperlink" xfId="1279" builtinId="9" hidden="1"/>
    <cellStyle name="Followed Hyperlink" xfId="1275" builtinId="9" hidden="1"/>
    <cellStyle name="Followed Hyperlink" xfId="1271" builtinId="9" hidden="1"/>
    <cellStyle name="Followed Hyperlink" xfId="1267" builtinId="9" hidden="1"/>
    <cellStyle name="Followed Hyperlink" xfId="1263" builtinId="9" hidden="1"/>
    <cellStyle name="Followed Hyperlink" xfId="1259" builtinId="9" hidden="1"/>
    <cellStyle name="Followed Hyperlink" xfId="1255" builtinId="9" hidden="1"/>
    <cellStyle name="Followed Hyperlink" xfId="1251" builtinId="9" hidden="1"/>
    <cellStyle name="Followed Hyperlink" xfId="1247" builtinId="9" hidden="1"/>
    <cellStyle name="Followed Hyperlink" xfId="1243" builtinId="9" hidden="1"/>
    <cellStyle name="Followed Hyperlink" xfId="1239" builtinId="9" hidden="1"/>
    <cellStyle name="Followed Hyperlink" xfId="1235" builtinId="9" hidden="1"/>
    <cellStyle name="Followed Hyperlink" xfId="1231" builtinId="9" hidden="1"/>
    <cellStyle name="Followed Hyperlink" xfId="1227" builtinId="9" hidden="1"/>
    <cellStyle name="Followed Hyperlink" xfId="1223" builtinId="9" hidden="1"/>
    <cellStyle name="Followed Hyperlink" xfId="1219" builtinId="9" hidden="1"/>
    <cellStyle name="Followed Hyperlink" xfId="1215" builtinId="9" hidden="1"/>
    <cellStyle name="Followed Hyperlink" xfId="1211" builtinId="9" hidden="1"/>
    <cellStyle name="Followed Hyperlink" xfId="1207" builtinId="9" hidden="1"/>
    <cellStyle name="Followed Hyperlink" xfId="1203" builtinId="9" hidden="1"/>
    <cellStyle name="Followed Hyperlink" xfId="1199" builtinId="9" hidden="1"/>
    <cellStyle name="Followed Hyperlink" xfId="1195" builtinId="9" hidden="1"/>
    <cellStyle name="Followed Hyperlink" xfId="1191" builtinId="9" hidden="1"/>
    <cellStyle name="Followed Hyperlink" xfId="1187" builtinId="9" hidden="1"/>
    <cellStyle name="Followed Hyperlink" xfId="1183" builtinId="9" hidden="1"/>
    <cellStyle name="Followed Hyperlink" xfId="1179" builtinId="9" hidden="1"/>
    <cellStyle name="Followed Hyperlink" xfId="1175" builtinId="9" hidden="1"/>
    <cellStyle name="Followed Hyperlink" xfId="1171" builtinId="9" hidden="1"/>
    <cellStyle name="Followed Hyperlink" xfId="1167" builtinId="9" hidden="1"/>
    <cellStyle name="Followed Hyperlink" xfId="1163" builtinId="9" hidden="1"/>
    <cellStyle name="Followed Hyperlink" xfId="1159" builtinId="9" hidden="1"/>
    <cellStyle name="Followed Hyperlink" xfId="1155" builtinId="9" hidden="1"/>
    <cellStyle name="Followed Hyperlink" xfId="1151" builtinId="9" hidden="1"/>
    <cellStyle name="Followed Hyperlink" xfId="1147" builtinId="9" hidden="1"/>
    <cellStyle name="Followed Hyperlink" xfId="1143" builtinId="9" hidden="1"/>
    <cellStyle name="Followed Hyperlink" xfId="1139" builtinId="9" hidden="1"/>
    <cellStyle name="Followed Hyperlink" xfId="1135" builtinId="9" hidden="1"/>
    <cellStyle name="Followed Hyperlink" xfId="1131" builtinId="9" hidden="1"/>
    <cellStyle name="Followed Hyperlink" xfId="1127" builtinId="9" hidden="1"/>
    <cellStyle name="Followed Hyperlink" xfId="1123" builtinId="9" hidden="1"/>
    <cellStyle name="Followed Hyperlink" xfId="1119" builtinId="9" hidden="1"/>
    <cellStyle name="Followed Hyperlink" xfId="1115" builtinId="9" hidden="1"/>
    <cellStyle name="Followed Hyperlink" xfId="1111" builtinId="9" hidden="1"/>
    <cellStyle name="Followed Hyperlink" xfId="1107" builtinId="9" hidden="1"/>
    <cellStyle name="Followed Hyperlink" xfId="1103" builtinId="9" hidden="1"/>
    <cellStyle name="Followed Hyperlink" xfId="1099" builtinId="9" hidden="1"/>
    <cellStyle name="Followed Hyperlink" xfId="1095" builtinId="9" hidden="1"/>
    <cellStyle name="Followed Hyperlink" xfId="1091" builtinId="9" hidden="1"/>
    <cellStyle name="Followed Hyperlink" xfId="1087" builtinId="9" hidden="1"/>
    <cellStyle name="Followed Hyperlink" xfId="1083" builtinId="9" hidden="1"/>
    <cellStyle name="Followed Hyperlink" xfId="1079" builtinId="9" hidden="1"/>
    <cellStyle name="Followed Hyperlink" xfId="1075" builtinId="9" hidden="1"/>
    <cellStyle name="Followed Hyperlink" xfId="1071" builtinId="9" hidden="1"/>
    <cellStyle name="Followed Hyperlink" xfId="1067" builtinId="9" hidden="1"/>
    <cellStyle name="Followed Hyperlink" xfId="1063" builtinId="9" hidden="1"/>
    <cellStyle name="Followed Hyperlink" xfId="1059" builtinId="9" hidden="1"/>
    <cellStyle name="Followed Hyperlink" xfId="1055" builtinId="9" hidden="1"/>
    <cellStyle name="Followed Hyperlink" xfId="1051" builtinId="9" hidden="1"/>
    <cellStyle name="Followed Hyperlink" xfId="1047" builtinId="9" hidden="1"/>
    <cellStyle name="Followed Hyperlink" xfId="1043" builtinId="9" hidden="1"/>
    <cellStyle name="Followed Hyperlink" xfId="1039" builtinId="9" hidden="1"/>
    <cellStyle name="Followed Hyperlink" xfId="1035" builtinId="9" hidden="1"/>
    <cellStyle name="Followed Hyperlink" xfId="1031" builtinId="9" hidden="1"/>
    <cellStyle name="Followed Hyperlink" xfId="1027" builtinId="9" hidden="1"/>
    <cellStyle name="Followed Hyperlink" xfId="1023" builtinId="9" hidden="1"/>
    <cellStyle name="Followed Hyperlink" xfId="1019" builtinId="9" hidden="1"/>
    <cellStyle name="Followed Hyperlink" xfId="1015" builtinId="9" hidden="1"/>
    <cellStyle name="Followed Hyperlink" xfId="1011" builtinId="9" hidden="1"/>
    <cellStyle name="Followed Hyperlink" xfId="1007" builtinId="9" hidden="1"/>
    <cellStyle name="Followed Hyperlink" xfId="1003" builtinId="9" hidden="1"/>
    <cellStyle name="Followed Hyperlink" xfId="999" builtinId="9" hidden="1"/>
    <cellStyle name="Followed Hyperlink" xfId="995" builtinId="9" hidden="1"/>
    <cellStyle name="Followed Hyperlink" xfId="991" builtinId="9" hidden="1"/>
    <cellStyle name="Followed Hyperlink" xfId="987" builtinId="9" hidden="1"/>
    <cellStyle name="Followed Hyperlink" xfId="983" builtinId="9" hidden="1"/>
    <cellStyle name="Followed Hyperlink" xfId="979" builtinId="9" hidden="1"/>
    <cellStyle name="Followed Hyperlink" xfId="975" builtinId="9" hidden="1"/>
    <cellStyle name="Followed Hyperlink" xfId="971" builtinId="9" hidden="1"/>
    <cellStyle name="Followed Hyperlink" xfId="967" builtinId="9" hidden="1"/>
    <cellStyle name="Followed Hyperlink" xfId="963" builtinId="9" hidden="1"/>
    <cellStyle name="Followed Hyperlink" xfId="959" builtinId="9" hidden="1"/>
    <cellStyle name="Followed Hyperlink" xfId="955" builtinId="9" hidden="1"/>
    <cellStyle name="Followed Hyperlink" xfId="951" builtinId="9" hidden="1"/>
    <cellStyle name="Followed Hyperlink" xfId="947" builtinId="9" hidden="1"/>
    <cellStyle name="Followed Hyperlink" xfId="943" builtinId="9" hidden="1"/>
    <cellStyle name="Followed Hyperlink" xfId="939" builtinId="9" hidden="1"/>
    <cellStyle name="Followed Hyperlink" xfId="935" builtinId="9" hidden="1"/>
    <cellStyle name="Followed Hyperlink" xfId="931" builtinId="9" hidden="1"/>
    <cellStyle name="Followed Hyperlink" xfId="927" builtinId="9" hidden="1"/>
    <cellStyle name="Followed Hyperlink" xfId="923" builtinId="9" hidden="1"/>
    <cellStyle name="Followed Hyperlink" xfId="919" builtinId="9" hidden="1"/>
    <cellStyle name="Followed Hyperlink" xfId="915" builtinId="9" hidden="1"/>
    <cellStyle name="Followed Hyperlink" xfId="911" builtinId="9" hidden="1"/>
    <cellStyle name="Followed Hyperlink" xfId="907" builtinId="9" hidden="1"/>
    <cellStyle name="Followed Hyperlink" xfId="903" builtinId="9" hidden="1"/>
    <cellStyle name="Followed Hyperlink" xfId="899" builtinId="9" hidden="1"/>
    <cellStyle name="Followed Hyperlink" xfId="895" builtinId="9" hidden="1"/>
    <cellStyle name="Followed Hyperlink" xfId="891" builtinId="9" hidden="1"/>
    <cellStyle name="Followed Hyperlink" xfId="887" builtinId="9" hidden="1"/>
    <cellStyle name="Followed Hyperlink" xfId="883" builtinId="9" hidden="1"/>
    <cellStyle name="Followed Hyperlink" xfId="879" builtinId="9" hidden="1"/>
    <cellStyle name="Followed Hyperlink" xfId="875" builtinId="9" hidden="1"/>
    <cellStyle name="Followed Hyperlink" xfId="871" builtinId="9" hidden="1"/>
    <cellStyle name="Followed Hyperlink" xfId="867" builtinId="9" hidden="1"/>
    <cellStyle name="Followed Hyperlink" xfId="863" builtinId="9" hidden="1"/>
    <cellStyle name="Followed Hyperlink" xfId="859" builtinId="9" hidden="1"/>
    <cellStyle name="Followed Hyperlink" xfId="855" builtinId="9" hidden="1"/>
    <cellStyle name="Followed Hyperlink" xfId="851" builtinId="9" hidden="1"/>
    <cellStyle name="Followed Hyperlink" xfId="847" builtinId="9" hidden="1"/>
    <cellStyle name="Followed Hyperlink" xfId="843" builtinId="9" hidden="1"/>
    <cellStyle name="Followed Hyperlink" xfId="839" builtinId="9" hidden="1"/>
    <cellStyle name="Followed Hyperlink" xfId="835" builtinId="9" hidden="1"/>
    <cellStyle name="Followed Hyperlink" xfId="831" builtinId="9" hidden="1"/>
    <cellStyle name="Followed Hyperlink" xfId="827" builtinId="9" hidden="1"/>
    <cellStyle name="Followed Hyperlink" xfId="823" builtinId="9" hidden="1"/>
    <cellStyle name="Followed Hyperlink" xfId="819" builtinId="9" hidden="1"/>
    <cellStyle name="Followed Hyperlink" xfId="815" builtinId="9" hidden="1"/>
    <cellStyle name="Followed Hyperlink" xfId="811" builtinId="9" hidden="1"/>
    <cellStyle name="Followed Hyperlink" xfId="807" builtinId="9" hidden="1"/>
    <cellStyle name="Followed Hyperlink" xfId="803" builtinId="9" hidden="1"/>
    <cellStyle name="Followed Hyperlink" xfId="799" builtinId="9" hidden="1"/>
    <cellStyle name="Followed Hyperlink" xfId="795" builtinId="9" hidden="1"/>
    <cellStyle name="Followed Hyperlink" xfId="791" builtinId="9" hidden="1"/>
    <cellStyle name="Followed Hyperlink" xfId="787" builtinId="9" hidden="1"/>
    <cellStyle name="Followed Hyperlink" xfId="783" builtinId="9" hidden="1"/>
    <cellStyle name="Followed Hyperlink" xfId="779" builtinId="9" hidden="1"/>
    <cellStyle name="Followed Hyperlink" xfId="775" builtinId="9" hidden="1"/>
    <cellStyle name="Followed Hyperlink" xfId="771" builtinId="9" hidden="1"/>
    <cellStyle name="Followed Hyperlink" xfId="767" builtinId="9" hidden="1"/>
    <cellStyle name="Followed Hyperlink" xfId="763" builtinId="9" hidden="1"/>
    <cellStyle name="Followed Hyperlink" xfId="759" builtinId="9" hidden="1"/>
    <cellStyle name="Followed Hyperlink" xfId="755" builtinId="9" hidden="1"/>
    <cellStyle name="Followed Hyperlink" xfId="751" builtinId="9" hidden="1"/>
    <cellStyle name="Followed Hyperlink" xfId="747" builtinId="9" hidden="1"/>
    <cellStyle name="Followed Hyperlink" xfId="743" builtinId="9" hidden="1"/>
    <cellStyle name="Followed Hyperlink" xfId="739" builtinId="9" hidden="1"/>
    <cellStyle name="Followed Hyperlink" xfId="735" builtinId="9" hidden="1"/>
    <cellStyle name="Followed Hyperlink" xfId="731" builtinId="9" hidden="1"/>
    <cellStyle name="Followed Hyperlink" xfId="727" builtinId="9" hidden="1"/>
    <cellStyle name="Followed Hyperlink" xfId="723" builtinId="9" hidden="1"/>
    <cellStyle name="Followed Hyperlink" xfId="719" builtinId="9" hidden="1"/>
    <cellStyle name="Followed Hyperlink" xfId="715" builtinId="9" hidden="1"/>
    <cellStyle name="Followed Hyperlink" xfId="711" builtinId="9" hidden="1"/>
    <cellStyle name="Followed Hyperlink" xfId="707" builtinId="9" hidden="1"/>
    <cellStyle name="Followed Hyperlink" xfId="703" builtinId="9" hidden="1"/>
    <cellStyle name="Followed Hyperlink" xfId="699" builtinId="9" hidden="1"/>
    <cellStyle name="Followed Hyperlink" xfId="695" builtinId="9" hidden="1"/>
    <cellStyle name="Followed Hyperlink" xfId="691" builtinId="9" hidden="1"/>
    <cellStyle name="Followed Hyperlink" xfId="687" builtinId="9" hidden="1"/>
    <cellStyle name="Followed Hyperlink" xfId="683" builtinId="9" hidden="1"/>
    <cellStyle name="Followed Hyperlink" xfId="679" builtinId="9" hidden="1"/>
    <cellStyle name="Followed Hyperlink" xfId="675" builtinId="9" hidden="1"/>
    <cellStyle name="Followed Hyperlink" xfId="671" builtinId="9" hidden="1"/>
    <cellStyle name="Followed Hyperlink" xfId="667" builtinId="9" hidden="1"/>
    <cellStyle name="Followed Hyperlink" xfId="663" builtinId="9" hidden="1"/>
    <cellStyle name="Followed Hyperlink" xfId="659" builtinId="9" hidden="1"/>
    <cellStyle name="Followed Hyperlink" xfId="655" builtinId="9" hidden="1"/>
    <cellStyle name="Followed Hyperlink" xfId="651" builtinId="9" hidden="1"/>
    <cellStyle name="Followed Hyperlink" xfId="647" builtinId="9" hidden="1"/>
    <cellStyle name="Followed Hyperlink" xfId="643" builtinId="9" hidden="1"/>
    <cellStyle name="Followed Hyperlink" xfId="639" builtinId="9" hidden="1"/>
    <cellStyle name="Followed Hyperlink" xfId="635" builtinId="9" hidden="1"/>
    <cellStyle name="Followed Hyperlink" xfId="631" builtinId="9" hidden="1"/>
    <cellStyle name="Followed Hyperlink" xfId="627" builtinId="9" hidden="1"/>
    <cellStyle name="Followed Hyperlink" xfId="623" builtinId="9" hidden="1"/>
    <cellStyle name="Followed Hyperlink" xfId="619" builtinId="9" hidden="1"/>
    <cellStyle name="Followed Hyperlink" xfId="615" builtinId="9" hidden="1"/>
    <cellStyle name="Followed Hyperlink" xfId="611" builtinId="9" hidden="1"/>
    <cellStyle name="Followed Hyperlink" xfId="607" builtinId="9" hidden="1"/>
    <cellStyle name="Followed Hyperlink" xfId="603" builtinId="9" hidden="1"/>
    <cellStyle name="Followed Hyperlink" xfId="599" builtinId="9" hidden="1"/>
    <cellStyle name="Followed Hyperlink" xfId="595" builtinId="9" hidden="1"/>
    <cellStyle name="Followed Hyperlink" xfId="591" builtinId="9" hidden="1"/>
    <cellStyle name="Followed Hyperlink" xfId="587" builtinId="9" hidden="1"/>
    <cellStyle name="Followed Hyperlink" xfId="583" builtinId="9" hidden="1"/>
    <cellStyle name="Followed Hyperlink" xfId="579" builtinId="9" hidden="1"/>
    <cellStyle name="Followed Hyperlink" xfId="575" builtinId="9" hidden="1"/>
    <cellStyle name="Followed Hyperlink" xfId="571" builtinId="9" hidden="1"/>
    <cellStyle name="Followed Hyperlink" xfId="567" builtinId="9" hidden="1"/>
    <cellStyle name="Followed Hyperlink" xfId="563" builtinId="9" hidden="1"/>
    <cellStyle name="Followed Hyperlink" xfId="559" builtinId="9" hidden="1"/>
    <cellStyle name="Followed Hyperlink" xfId="555" builtinId="9" hidden="1"/>
    <cellStyle name="Followed Hyperlink" xfId="551" builtinId="9" hidden="1"/>
    <cellStyle name="Followed Hyperlink" xfId="547" builtinId="9" hidden="1"/>
    <cellStyle name="Followed Hyperlink" xfId="543" builtinId="9" hidden="1"/>
    <cellStyle name="Followed Hyperlink" xfId="539" builtinId="9" hidden="1"/>
    <cellStyle name="Followed Hyperlink" xfId="535" builtinId="9" hidden="1"/>
    <cellStyle name="Followed Hyperlink" xfId="531" builtinId="9" hidden="1"/>
    <cellStyle name="Followed Hyperlink" xfId="527" builtinId="9" hidden="1"/>
    <cellStyle name="Followed Hyperlink" xfId="523" builtinId="9" hidden="1"/>
    <cellStyle name="Followed Hyperlink" xfId="519" builtinId="9" hidden="1"/>
    <cellStyle name="Followed Hyperlink" xfId="515" builtinId="9" hidden="1"/>
    <cellStyle name="Followed Hyperlink" xfId="511" builtinId="9" hidden="1"/>
    <cellStyle name="Followed Hyperlink" xfId="507" builtinId="9" hidden="1"/>
    <cellStyle name="Followed Hyperlink" xfId="503" builtinId="9" hidden="1"/>
    <cellStyle name="Followed Hyperlink" xfId="499" builtinId="9" hidden="1"/>
    <cellStyle name="Followed Hyperlink" xfId="495" builtinId="9" hidden="1"/>
    <cellStyle name="Followed Hyperlink" xfId="491" builtinId="9" hidden="1"/>
    <cellStyle name="Followed Hyperlink" xfId="487" builtinId="9" hidden="1"/>
    <cellStyle name="Followed Hyperlink" xfId="483" builtinId="9" hidden="1"/>
    <cellStyle name="Followed Hyperlink" xfId="479" builtinId="9" hidden="1"/>
    <cellStyle name="Followed Hyperlink" xfId="475" builtinId="9" hidden="1"/>
    <cellStyle name="Followed Hyperlink" xfId="471" builtinId="9" hidden="1"/>
    <cellStyle name="Followed Hyperlink" xfId="467" builtinId="9" hidden="1"/>
    <cellStyle name="Followed Hyperlink" xfId="463" builtinId="9" hidden="1"/>
    <cellStyle name="Followed Hyperlink" xfId="459" builtinId="9" hidden="1"/>
    <cellStyle name="Followed Hyperlink" xfId="455" builtinId="9" hidden="1"/>
    <cellStyle name="Followed Hyperlink" xfId="451" builtinId="9" hidden="1"/>
    <cellStyle name="Followed Hyperlink" xfId="447" builtinId="9" hidden="1"/>
    <cellStyle name="Followed Hyperlink" xfId="443" builtinId="9" hidden="1"/>
    <cellStyle name="Followed Hyperlink" xfId="439" builtinId="9" hidden="1"/>
    <cellStyle name="Followed Hyperlink" xfId="435" builtinId="9" hidden="1"/>
    <cellStyle name="Followed Hyperlink" xfId="431" builtinId="9" hidden="1"/>
    <cellStyle name="Followed Hyperlink" xfId="427" builtinId="9" hidden="1"/>
    <cellStyle name="Followed Hyperlink" xfId="423" builtinId="9" hidden="1"/>
    <cellStyle name="Followed Hyperlink" xfId="419" builtinId="9" hidden="1"/>
    <cellStyle name="Followed Hyperlink" xfId="415" builtinId="9" hidden="1"/>
    <cellStyle name="Followed Hyperlink" xfId="411" builtinId="9" hidden="1"/>
    <cellStyle name="Followed Hyperlink" xfId="407" builtinId="9" hidden="1"/>
    <cellStyle name="Followed Hyperlink" xfId="403" builtinId="9" hidden="1"/>
    <cellStyle name="Followed Hyperlink" xfId="399" builtinId="9" hidden="1"/>
    <cellStyle name="Followed Hyperlink" xfId="395" builtinId="9" hidden="1"/>
    <cellStyle name="Followed Hyperlink" xfId="391" builtinId="9" hidden="1"/>
    <cellStyle name="Followed Hyperlink" xfId="387" builtinId="9" hidden="1"/>
    <cellStyle name="Followed Hyperlink" xfId="383" builtinId="9" hidden="1"/>
    <cellStyle name="Followed Hyperlink" xfId="379" builtinId="9" hidden="1"/>
    <cellStyle name="Followed Hyperlink" xfId="375" builtinId="9" hidden="1"/>
    <cellStyle name="Followed Hyperlink" xfId="371" builtinId="9" hidden="1"/>
    <cellStyle name="Followed Hyperlink" xfId="367" builtinId="9" hidden="1"/>
    <cellStyle name="Followed Hyperlink" xfId="363" builtinId="9" hidden="1"/>
    <cellStyle name="Followed Hyperlink" xfId="359" builtinId="9" hidden="1"/>
    <cellStyle name="Followed Hyperlink" xfId="355" builtinId="9" hidden="1"/>
    <cellStyle name="Followed Hyperlink" xfId="351" builtinId="9" hidden="1"/>
    <cellStyle name="Followed Hyperlink" xfId="347" builtinId="9" hidden="1"/>
    <cellStyle name="Followed Hyperlink" xfId="343" builtinId="9" hidden="1"/>
    <cellStyle name="Followed Hyperlink" xfId="339" builtinId="9" hidden="1"/>
    <cellStyle name="Followed Hyperlink" xfId="335" builtinId="9" hidden="1"/>
    <cellStyle name="Followed Hyperlink" xfId="331" builtinId="9" hidden="1"/>
    <cellStyle name="Followed Hyperlink" xfId="327" builtinId="9" hidden="1"/>
    <cellStyle name="Followed Hyperlink" xfId="323" builtinId="9" hidden="1"/>
    <cellStyle name="Followed Hyperlink" xfId="319" builtinId="9" hidden="1"/>
    <cellStyle name="Followed Hyperlink" xfId="315" builtinId="9" hidden="1"/>
    <cellStyle name="Followed Hyperlink" xfId="311" builtinId="9" hidden="1"/>
    <cellStyle name="Followed Hyperlink" xfId="307" builtinId="9" hidden="1"/>
    <cellStyle name="Followed Hyperlink" xfId="303" builtinId="9" hidden="1"/>
    <cellStyle name="Followed Hyperlink" xfId="299" builtinId="9" hidden="1"/>
    <cellStyle name="Followed Hyperlink" xfId="295" builtinId="9" hidden="1"/>
    <cellStyle name="Followed Hyperlink" xfId="291" builtinId="9" hidden="1"/>
    <cellStyle name="Followed Hyperlink" xfId="287" builtinId="9" hidden="1"/>
    <cellStyle name="Followed Hyperlink" xfId="283" builtinId="9" hidden="1"/>
    <cellStyle name="Followed Hyperlink" xfId="279" builtinId="9" hidden="1"/>
    <cellStyle name="Followed Hyperlink" xfId="275" builtinId="9" hidden="1"/>
    <cellStyle name="Followed Hyperlink" xfId="271" builtinId="9" hidden="1"/>
    <cellStyle name="Followed Hyperlink" xfId="267" builtinId="9" hidden="1"/>
    <cellStyle name="Followed Hyperlink" xfId="263" builtinId="9" hidden="1"/>
    <cellStyle name="Followed Hyperlink" xfId="259" builtinId="9" hidden="1"/>
    <cellStyle name="Followed Hyperlink" xfId="255" builtinId="9" hidden="1"/>
    <cellStyle name="Followed Hyperlink" xfId="251" builtinId="9" hidden="1"/>
    <cellStyle name="Followed Hyperlink" xfId="247" builtinId="9" hidden="1"/>
    <cellStyle name="Followed Hyperlink" xfId="243" builtinId="9" hidden="1"/>
    <cellStyle name="Followed Hyperlink" xfId="239" builtinId="9" hidden="1"/>
    <cellStyle name="Followed Hyperlink" xfId="235" builtinId="9" hidden="1"/>
    <cellStyle name="Followed Hyperlink" xfId="231" builtinId="9" hidden="1"/>
    <cellStyle name="Followed Hyperlink" xfId="227" builtinId="9" hidden="1"/>
    <cellStyle name="Followed Hyperlink" xfId="223" builtinId="9" hidden="1"/>
    <cellStyle name="Followed Hyperlink" xfId="219" builtinId="9" hidden="1"/>
    <cellStyle name="Followed Hyperlink" xfId="215" builtinId="9" hidden="1"/>
    <cellStyle name="Followed Hyperlink" xfId="211" builtinId="9" hidden="1"/>
    <cellStyle name="Followed Hyperlink" xfId="207" builtinId="9" hidden="1"/>
    <cellStyle name="Followed Hyperlink" xfId="203" builtinId="9" hidden="1"/>
    <cellStyle name="Followed Hyperlink" xfId="199" builtinId="9" hidden="1"/>
    <cellStyle name="Followed Hyperlink" xfId="195" builtinId="9" hidden="1"/>
    <cellStyle name="Followed Hyperlink" xfId="191" builtinId="9" hidden="1"/>
    <cellStyle name="Followed Hyperlink" xfId="187" builtinId="9" hidden="1"/>
    <cellStyle name="Followed Hyperlink" xfId="183" builtinId="9" hidden="1"/>
    <cellStyle name="Followed Hyperlink" xfId="179" builtinId="9" hidden="1"/>
    <cellStyle name="Followed Hyperlink" xfId="175" builtinId="9" hidden="1"/>
    <cellStyle name="Followed Hyperlink" xfId="171" builtinId="9" hidden="1"/>
    <cellStyle name="Followed Hyperlink" xfId="167" builtinId="9" hidden="1"/>
    <cellStyle name="Followed Hyperlink" xfId="163" builtinId="9" hidden="1"/>
    <cellStyle name="Followed Hyperlink" xfId="159" builtinId="9" hidden="1"/>
    <cellStyle name="Followed Hyperlink" xfId="155" builtinId="9" hidden="1"/>
    <cellStyle name="Followed Hyperlink" xfId="151" builtinId="9" hidden="1"/>
    <cellStyle name="Followed Hyperlink" xfId="147" builtinId="9" hidden="1"/>
    <cellStyle name="Followed Hyperlink" xfId="143" builtinId="9" hidden="1"/>
    <cellStyle name="Followed Hyperlink" xfId="139" builtinId="9" hidden="1"/>
    <cellStyle name="Followed Hyperlink" xfId="135" builtinId="9" hidden="1"/>
    <cellStyle name="Followed Hyperlink" xfId="131" builtinId="9" hidden="1"/>
    <cellStyle name="Followed Hyperlink" xfId="127" builtinId="9" hidden="1"/>
    <cellStyle name="Followed Hyperlink" xfId="123" builtinId="9" hidden="1"/>
    <cellStyle name="Followed Hyperlink" xfId="119" builtinId="9" hidden="1"/>
    <cellStyle name="Followed Hyperlink" xfId="115" builtinId="9" hidden="1"/>
    <cellStyle name="Followed Hyperlink" xfId="111" builtinId="9" hidden="1"/>
    <cellStyle name="Followed Hyperlink" xfId="107" builtinId="9" hidden="1"/>
    <cellStyle name="Followed Hyperlink" xfId="103" builtinId="9" hidden="1"/>
    <cellStyle name="Followed Hyperlink" xfId="99" builtinId="9" hidden="1"/>
    <cellStyle name="Followed Hyperlink" xfId="95" builtinId="9" hidden="1"/>
    <cellStyle name="Followed Hyperlink" xfId="91" builtinId="9" hidden="1"/>
    <cellStyle name="Followed Hyperlink" xfId="87" builtinId="9" hidden="1"/>
    <cellStyle name="Followed Hyperlink" xfId="83" builtinId="9" hidden="1"/>
    <cellStyle name="Followed Hyperlink" xfId="79" builtinId="9" hidden="1"/>
    <cellStyle name="Followed Hyperlink" xfId="75" builtinId="9" hidden="1"/>
    <cellStyle name="Followed Hyperlink" xfId="71" builtinId="9" hidden="1"/>
    <cellStyle name="Followed Hyperlink" xfId="67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5" builtinId="9" hidden="1"/>
    <cellStyle name="Followed Hyperlink" xfId="63" builtinId="9" hidden="1"/>
    <cellStyle name="Followed Hyperlink" xfId="55" builtinId="9" hidden="1"/>
    <cellStyle name="Followed Hyperlink" xfId="47" builtinId="9" hidden="1"/>
    <cellStyle name="Followed Hyperlink" xfId="39" builtinId="9" hidden="1"/>
    <cellStyle name="Followed Hyperlink" xfId="31" builtinId="9" hidden="1"/>
    <cellStyle name="Followed Hyperlink" xfId="23" builtinId="9" hidden="1"/>
    <cellStyle name="Followed Hyperlink" xfId="11" builtinId="9" hidden="1"/>
    <cellStyle name="Followed Hyperlink" xfId="13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15" builtinId="9" hidden="1"/>
    <cellStyle name="Followed Hyperlink" xfId="7" builtinId="9" hidden="1"/>
    <cellStyle name="Followed Hyperlink" xfId="9" builtinId="9" hidden="1"/>
    <cellStyle name="Followed Hyperlink" xfId="5" builtinId="9" hidden="1"/>
    <cellStyle name="Followed Hyperlink" xfId="3" builtinId="9" hidden="1"/>
    <cellStyle name="Followed Hyperlink" xfId="1689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5" builtinId="9" hidden="1"/>
    <cellStyle name="Followed Hyperlink" xfId="1767" builtinId="9" hidden="1"/>
    <cellStyle name="Followed Hyperlink" xfId="1769" builtinId="9" hidden="1"/>
    <cellStyle name="Followed Hyperlink" xfId="1771" builtinId="9" hidden="1"/>
    <cellStyle name="Followed Hyperlink" xfId="1773" builtinId="9" hidden="1"/>
    <cellStyle name="Followed Hyperlink" xfId="1775" builtinId="9" hidden="1"/>
    <cellStyle name="Followed Hyperlink" xfId="1777" builtinId="9" hidden="1"/>
    <cellStyle name="Followed Hyperlink" xfId="1779" builtinId="9" hidden="1"/>
    <cellStyle name="Followed Hyperlink" xfId="1781" builtinId="9" hidden="1"/>
    <cellStyle name="Followed Hyperlink" xfId="1783" builtinId="9" hidden="1"/>
    <cellStyle name="Followed Hyperlink" xfId="1785" builtinId="9" hidden="1"/>
    <cellStyle name="Followed Hyperlink" xfId="1787" builtinId="9" hidden="1"/>
    <cellStyle name="Followed Hyperlink" xfId="1789" builtinId="9" hidden="1"/>
    <cellStyle name="Followed Hyperlink" xfId="1791" builtinId="9" hidden="1"/>
    <cellStyle name="Followed Hyperlink" xfId="1793" builtinId="9" hidden="1"/>
    <cellStyle name="Followed Hyperlink" xfId="1795" builtinId="9" hidden="1"/>
    <cellStyle name="Followed Hyperlink" xfId="1797" builtinId="9" hidden="1"/>
    <cellStyle name="Followed Hyperlink" xfId="1799" builtinId="9" hidden="1"/>
    <cellStyle name="Followed Hyperlink" xfId="1801" builtinId="9" hidden="1"/>
    <cellStyle name="Followed Hyperlink" xfId="1803" builtinId="9" hidden="1"/>
    <cellStyle name="Followed Hyperlink" xfId="1805" builtinId="9" hidden="1"/>
    <cellStyle name="Followed Hyperlink" xfId="1807" builtinId="9" hidden="1"/>
    <cellStyle name="Followed Hyperlink" xfId="1809" builtinId="9" hidden="1"/>
    <cellStyle name="Followed Hyperlink" xfId="1811" builtinId="9" hidden="1"/>
    <cellStyle name="Followed Hyperlink" xfId="1813" builtinId="9" hidden="1"/>
    <cellStyle name="Followed Hyperlink" xfId="1815" builtinId="9" hidden="1"/>
    <cellStyle name="Followed Hyperlink" xfId="1817" builtinId="9" hidden="1"/>
    <cellStyle name="Followed Hyperlink" xfId="1819" builtinId="9" hidden="1"/>
    <cellStyle name="Followed Hyperlink" xfId="1821" builtinId="9" hidden="1"/>
    <cellStyle name="Followed Hyperlink" xfId="1823" builtinId="9" hidden="1"/>
    <cellStyle name="Followed Hyperlink" xfId="1825" builtinId="9" hidden="1"/>
    <cellStyle name="Followed Hyperlink" xfId="1827" builtinId="9" hidden="1"/>
    <cellStyle name="Followed Hyperlink" xfId="1829" builtinId="9" hidden="1"/>
    <cellStyle name="Followed Hyperlink" xfId="1831" builtinId="9" hidden="1"/>
    <cellStyle name="Followed Hyperlink" xfId="1833" builtinId="9" hidden="1"/>
    <cellStyle name="Followed Hyperlink" xfId="1835" builtinId="9" hidden="1"/>
    <cellStyle name="Followed Hyperlink" xfId="1837" builtinId="9" hidden="1"/>
    <cellStyle name="Followed Hyperlink" xfId="1839" builtinId="9" hidden="1"/>
    <cellStyle name="Followed Hyperlink" xfId="1841" builtinId="9" hidden="1"/>
    <cellStyle name="Followed Hyperlink" xfId="1843" builtinId="9" hidden="1"/>
    <cellStyle name="Followed Hyperlink" xfId="1845" builtinId="9" hidden="1"/>
    <cellStyle name="Followed Hyperlink" xfId="1847" builtinId="9" hidden="1"/>
    <cellStyle name="Followed Hyperlink" xfId="1849" builtinId="9" hidden="1"/>
    <cellStyle name="Followed Hyperlink" xfId="1851" builtinId="9" hidden="1"/>
    <cellStyle name="Followed Hyperlink" xfId="1853" builtinId="9" hidden="1"/>
    <cellStyle name="Followed Hyperlink" xfId="1855" builtinId="9" hidden="1"/>
    <cellStyle name="Followed Hyperlink" xfId="1857" builtinId="9" hidden="1"/>
    <cellStyle name="Followed Hyperlink" xfId="1859" builtinId="9" hidden="1"/>
    <cellStyle name="Followed Hyperlink" xfId="1861" builtinId="9" hidden="1"/>
    <cellStyle name="Followed Hyperlink" xfId="1863" builtinId="9" hidden="1"/>
    <cellStyle name="Followed Hyperlink" xfId="1865" builtinId="9" hidden="1"/>
    <cellStyle name="Followed Hyperlink" xfId="1869" builtinId="9" hidden="1"/>
    <cellStyle name="Followed Hyperlink" xfId="1871" builtinId="9" hidden="1"/>
    <cellStyle name="Followed Hyperlink" xfId="1873" builtinId="9" hidden="1"/>
    <cellStyle name="Followed Hyperlink" xfId="1875" builtinId="9" hidden="1"/>
    <cellStyle name="Followed Hyperlink" xfId="1877" builtinId="9" hidden="1"/>
    <cellStyle name="Followed Hyperlink" xfId="1879" builtinId="9" hidden="1"/>
    <cellStyle name="Followed Hyperlink" xfId="1881" builtinId="9" hidden="1"/>
    <cellStyle name="Followed Hyperlink" xfId="1883" builtinId="9" hidden="1"/>
    <cellStyle name="Followed Hyperlink" xfId="1885" builtinId="9" hidden="1"/>
    <cellStyle name="Followed Hyperlink" xfId="1887" builtinId="9" hidden="1"/>
    <cellStyle name="Followed Hyperlink" xfId="1889" builtinId="9" hidden="1"/>
    <cellStyle name="Followed Hyperlink" xfId="1891" builtinId="9" hidden="1"/>
    <cellStyle name="Followed Hyperlink" xfId="1893" builtinId="9" hidden="1"/>
    <cellStyle name="Followed Hyperlink" xfId="1895" builtinId="9" hidden="1"/>
    <cellStyle name="Followed Hyperlink" xfId="1897" builtinId="9" hidden="1"/>
    <cellStyle name="Followed Hyperlink" xfId="1899" builtinId="9" hidden="1"/>
    <cellStyle name="Followed Hyperlink" xfId="1901" builtinId="9" hidden="1"/>
    <cellStyle name="Followed Hyperlink" xfId="1903" builtinId="9" hidden="1"/>
    <cellStyle name="Followed Hyperlink" xfId="1905" builtinId="9" hidden="1"/>
    <cellStyle name="Followed Hyperlink" xfId="1907" builtinId="9" hidden="1"/>
    <cellStyle name="Followed Hyperlink" xfId="1909" builtinId="9" hidden="1"/>
    <cellStyle name="Followed Hyperlink" xfId="1911" builtinId="9" hidden="1"/>
    <cellStyle name="Followed Hyperlink" xfId="1913" builtinId="9" hidden="1"/>
    <cellStyle name="Followed Hyperlink" xfId="1915" builtinId="9" hidden="1"/>
    <cellStyle name="Followed Hyperlink" xfId="1917" builtinId="9" hidden="1"/>
    <cellStyle name="Followed Hyperlink" xfId="1919" builtinId="9" hidden="1"/>
    <cellStyle name="Followed Hyperlink" xfId="1921" builtinId="9" hidden="1"/>
    <cellStyle name="Followed Hyperlink" xfId="1923" builtinId="9" hidden="1"/>
    <cellStyle name="Followed Hyperlink" xfId="1925" builtinId="9" hidden="1"/>
    <cellStyle name="Followed Hyperlink" xfId="1927" builtinId="9" hidden="1"/>
    <cellStyle name="Followed Hyperlink" xfId="1929" builtinId="9" hidden="1"/>
    <cellStyle name="Followed Hyperlink" xfId="1931" builtinId="9" hidden="1"/>
    <cellStyle name="Followed Hyperlink" xfId="1933" builtinId="9" hidden="1"/>
    <cellStyle name="Followed Hyperlink" xfId="1935" builtinId="9" hidden="1"/>
    <cellStyle name="Followed Hyperlink" xfId="1937" builtinId="9" hidden="1"/>
    <cellStyle name="Followed Hyperlink" xfId="1939" builtinId="9" hidden="1"/>
    <cellStyle name="Followed Hyperlink" xfId="1941" builtinId="9" hidden="1"/>
    <cellStyle name="Followed Hyperlink" xfId="1943" builtinId="9" hidden="1"/>
    <cellStyle name="Followed Hyperlink" xfId="1945" builtinId="9" hidden="1"/>
    <cellStyle name="Followed Hyperlink" xfId="1947" builtinId="9" hidden="1"/>
    <cellStyle name="Followed Hyperlink" xfId="1949" builtinId="9" hidden="1"/>
    <cellStyle name="Followed Hyperlink" xfId="1951" builtinId="9" hidden="1"/>
    <cellStyle name="Followed Hyperlink" xfId="1953" builtinId="9" hidden="1"/>
    <cellStyle name="Followed Hyperlink" xfId="1955" builtinId="9" hidden="1"/>
    <cellStyle name="Followed Hyperlink" xfId="1957" builtinId="9" hidden="1"/>
    <cellStyle name="Followed Hyperlink" xfId="1959" builtinId="9" hidden="1"/>
    <cellStyle name="Followed Hyperlink" xfId="1961" builtinId="9" hidden="1"/>
    <cellStyle name="Followed Hyperlink" xfId="1963" builtinId="9" hidden="1"/>
    <cellStyle name="Followed Hyperlink" xfId="1965" builtinId="9" hidden="1"/>
    <cellStyle name="Followed Hyperlink" xfId="1967" builtinId="9" hidden="1"/>
    <cellStyle name="Followed Hyperlink" xfId="1969" builtinId="9" hidden="1"/>
    <cellStyle name="Followed Hyperlink" xfId="1971" builtinId="9" hidden="1"/>
    <cellStyle name="Followed Hyperlink" xfId="1973" builtinId="9" hidden="1"/>
    <cellStyle name="Followed Hyperlink" xfId="1975" builtinId="9" hidden="1"/>
    <cellStyle name="Followed Hyperlink" xfId="1977" builtinId="9" hidden="1"/>
    <cellStyle name="Followed Hyperlink" xfId="1979" builtinId="9" hidden="1"/>
    <cellStyle name="Followed Hyperlink" xfId="1981" builtinId="9" hidden="1"/>
    <cellStyle name="Followed Hyperlink" xfId="1983" builtinId="9" hidden="1"/>
    <cellStyle name="Followed Hyperlink" xfId="1985" builtinId="9" hidden="1"/>
    <cellStyle name="Followed Hyperlink" xfId="1987" builtinId="9" hidden="1"/>
    <cellStyle name="Followed Hyperlink" xfId="1989" builtinId="9" hidden="1"/>
    <cellStyle name="Followed Hyperlink" xfId="1991" builtinId="9" hidden="1"/>
    <cellStyle name="Followed Hyperlink" xfId="1993" builtinId="9" hidden="1"/>
    <cellStyle name="Followed Hyperlink" xfId="1995" builtinId="9" hidden="1"/>
    <cellStyle name="Followed Hyperlink" xfId="1997" builtinId="9" hidden="1"/>
    <cellStyle name="Followed Hyperlink" xfId="1999" builtinId="9" hidden="1"/>
    <cellStyle name="Followed Hyperlink" xfId="2001" builtinId="9" hidden="1"/>
    <cellStyle name="Followed Hyperlink" xfId="2003" builtinId="9" hidden="1"/>
    <cellStyle name="Followed Hyperlink" xfId="2005" builtinId="9" hidden="1"/>
    <cellStyle name="Followed Hyperlink" xfId="2007" builtinId="9" hidden="1"/>
    <cellStyle name="Followed Hyperlink" xfId="2009" builtinId="9" hidden="1"/>
    <cellStyle name="Followed Hyperlink" xfId="2011" builtinId="9" hidden="1"/>
    <cellStyle name="Followed Hyperlink" xfId="2013" builtinId="9" hidden="1"/>
    <cellStyle name="Followed Hyperlink" xfId="2015" builtinId="9" hidden="1"/>
    <cellStyle name="Followed Hyperlink" xfId="2017" builtinId="9" hidden="1"/>
    <cellStyle name="Followed Hyperlink" xfId="2019" builtinId="9" hidden="1"/>
    <cellStyle name="Followed Hyperlink" xfId="2021" builtinId="9" hidden="1"/>
    <cellStyle name="Followed Hyperlink" xfId="2023" builtinId="9" hidden="1"/>
    <cellStyle name="Followed Hyperlink" xfId="2025" builtinId="9" hidden="1"/>
    <cellStyle name="Followed Hyperlink" xfId="2027" builtinId="9" hidden="1"/>
    <cellStyle name="Followed Hyperlink" xfId="2029" builtinId="9" hidden="1"/>
    <cellStyle name="Followed Hyperlink" xfId="2031" builtinId="9" hidden="1"/>
    <cellStyle name="Followed Hyperlink" xfId="2033" builtinId="9" hidden="1"/>
    <cellStyle name="Followed Hyperlink" xfId="2035" builtinId="9" hidden="1"/>
    <cellStyle name="Followed Hyperlink" xfId="2037" builtinId="9" hidden="1"/>
    <cellStyle name="Followed Hyperlink" xfId="2039" builtinId="9" hidden="1"/>
    <cellStyle name="Followed Hyperlink" xfId="2041" builtinId="9" hidden="1"/>
    <cellStyle name="Followed Hyperlink" xfId="2043" builtinId="9" hidden="1"/>
    <cellStyle name="Followed Hyperlink" xfId="2045" builtinId="9" hidden="1"/>
    <cellStyle name="Followed Hyperlink" xfId="2047" builtinId="9" hidden="1"/>
    <cellStyle name="Followed Hyperlink" xfId="2049" builtinId="9" hidden="1"/>
    <cellStyle name="Followed Hyperlink" xfId="2051" builtinId="9" hidden="1"/>
    <cellStyle name="Followed Hyperlink" xfId="2053" builtinId="9" hidden="1"/>
    <cellStyle name="Followed Hyperlink" xfId="2055" builtinId="9" hidden="1"/>
    <cellStyle name="Followed Hyperlink" xfId="2057" builtinId="9" hidden="1"/>
    <cellStyle name="Followed Hyperlink" xfId="2059" builtinId="9" hidden="1"/>
    <cellStyle name="Followed Hyperlink" xfId="2061" builtinId="9" hidden="1"/>
    <cellStyle name="Followed Hyperlink" xfId="2063" builtinId="9" hidden="1"/>
    <cellStyle name="Followed Hyperlink" xfId="2065" builtinId="9" hidden="1"/>
    <cellStyle name="Followed Hyperlink" xfId="2067" builtinId="9" hidden="1"/>
    <cellStyle name="Followed Hyperlink" xfId="2069" builtinId="9" hidden="1"/>
    <cellStyle name="Followed Hyperlink" xfId="2071" builtinId="9" hidden="1"/>
    <cellStyle name="Followed Hyperlink" xfId="2073" builtinId="9" hidden="1"/>
    <cellStyle name="Followed Hyperlink" xfId="2075" builtinId="9" hidden="1"/>
    <cellStyle name="Followed Hyperlink" xfId="2077" builtinId="9" hidden="1"/>
    <cellStyle name="Followed Hyperlink" xfId="2079" builtinId="9" hidden="1"/>
    <cellStyle name="Followed Hyperlink" xfId="2081" builtinId="9" hidden="1"/>
    <cellStyle name="Followed Hyperlink" xfId="2083" builtinId="9" hidden="1"/>
    <cellStyle name="Followed Hyperlink" xfId="2085" builtinId="9" hidden="1"/>
    <cellStyle name="Followed Hyperlink" xfId="2087" builtinId="9" hidden="1"/>
    <cellStyle name="Followed Hyperlink" xfId="2089" builtinId="9" hidden="1"/>
    <cellStyle name="Followed Hyperlink" xfId="2091" builtinId="9" hidden="1"/>
    <cellStyle name="Followed Hyperlink" xfId="2093" builtinId="9" hidden="1"/>
    <cellStyle name="Followed Hyperlink" xfId="2095" builtinId="9" hidden="1"/>
    <cellStyle name="Followed Hyperlink" xfId="2097" builtinId="9" hidden="1"/>
    <cellStyle name="Followed Hyperlink" xfId="2099" builtinId="9" hidden="1"/>
    <cellStyle name="Followed Hyperlink" xfId="2101" builtinId="9" hidden="1"/>
    <cellStyle name="Followed Hyperlink" xfId="2103" builtinId="9" hidden="1"/>
    <cellStyle name="Followed Hyperlink" xfId="2105" builtinId="9" hidden="1"/>
    <cellStyle name="Followed Hyperlink" xfId="2107" builtinId="9" hidden="1"/>
    <cellStyle name="Followed Hyperlink" xfId="2109" builtinId="9" hidden="1"/>
    <cellStyle name="Followed Hyperlink" xfId="2111" builtinId="9" hidden="1"/>
    <cellStyle name="Followed Hyperlink" xfId="2113" builtinId="9" hidden="1"/>
    <cellStyle name="Followed Hyperlink" xfId="2115" builtinId="9" hidden="1"/>
    <cellStyle name="Followed Hyperlink" xfId="2117" builtinId="9" hidden="1"/>
    <cellStyle name="Followed Hyperlink" xfId="2119" builtinId="9" hidden="1"/>
    <cellStyle name="Followed Hyperlink" xfId="2121" builtinId="9" hidden="1"/>
    <cellStyle name="Followed Hyperlink" xfId="2123" builtinId="9" hidden="1"/>
    <cellStyle name="Followed Hyperlink" xfId="2125" builtinId="9" hidden="1"/>
    <cellStyle name="Followed Hyperlink" xfId="2127" builtinId="9" hidden="1"/>
    <cellStyle name="Followed Hyperlink" xfId="2129" builtinId="9" hidden="1"/>
    <cellStyle name="Followed Hyperlink" xfId="2131" builtinId="9" hidden="1"/>
    <cellStyle name="Followed Hyperlink" xfId="2133" builtinId="9" hidden="1"/>
    <cellStyle name="Followed Hyperlink" xfId="2135" builtinId="9" hidden="1"/>
    <cellStyle name="Followed Hyperlink" xfId="2137" builtinId="9" hidden="1"/>
    <cellStyle name="Followed Hyperlink" xfId="2139" builtinId="9" hidden="1"/>
    <cellStyle name="Followed Hyperlink" xfId="2141" builtinId="9" hidden="1"/>
    <cellStyle name="Followed Hyperlink" xfId="2143" builtinId="9" hidden="1"/>
    <cellStyle name="Followed Hyperlink" xfId="2145" builtinId="9" hidden="1"/>
    <cellStyle name="Followed Hyperlink" xfId="2147" builtinId="9" hidden="1"/>
    <cellStyle name="Followed Hyperlink" xfId="2149" builtinId="9" hidden="1"/>
    <cellStyle name="Followed Hyperlink" xfId="2151" builtinId="9" hidden="1"/>
    <cellStyle name="Followed Hyperlink" xfId="2153" builtinId="9" hidden="1"/>
    <cellStyle name="Followed Hyperlink" xfId="2155" builtinId="9" hidden="1"/>
    <cellStyle name="Followed Hyperlink" xfId="2157" builtinId="9" hidden="1"/>
    <cellStyle name="Followed Hyperlink" xfId="2159" builtinId="9" hidden="1"/>
    <cellStyle name="Followed Hyperlink" xfId="2161" builtinId="9" hidden="1"/>
    <cellStyle name="Followed Hyperlink" xfId="2163" builtinId="9" hidden="1"/>
    <cellStyle name="Followed Hyperlink" xfId="2165" builtinId="9" hidden="1"/>
    <cellStyle name="Followed Hyperlink" xfId="2167" builtinId="9" hidden="1"/>
    <cellStyle name="Followed Hyperlink" xfId="2169" builtinId="9" hidden="1"/>
    <cellStyle name="Followed Hyperlink" xfId="2171" builtinId="9" hidden="1"/>
    <cellStyle name="Followed Hyperlink" xfId="2173" builtinId="9" hidden="1"/>
    <cellStyle name="Followed Hyperlink" xfId="2175" builtinId="9" hidden="1"/>
    <cellStyle name="Followed Hyperlink" xfId="2177" builtinId="9" hidden="1"/>
    <cellStyle name="Followed Hyperlink" xfId="2179" builtinId="9" hidden="1"/>
    <cellStyle name="Followed Hyperlink" xfId="2181" builtinId="9" hidden="1"/>
    <cellStyle name="Followed Hyperlink" xfId="2183" builtinId="9" hidden="1"/>
    <cellStyle name="Followed Hyperlink" xfId="2185" builtinId="9" hidden="1"/>
    <cellStyle name="Followed Hyperlink" xfId="2187" builtinId="9" hidden="1"/>
    <cellStyle name="Followed Hyperlink" xfId="2189" builtinId="9" hidden="1"/>
    <cellStyle name="Followed Hyperlink" xfId="2191" builtinId="9" hidden="1"/>
    <cellStyle name="Followed Hyperlink" xfId="2193" builtinId="9" hidden="1"/>
    <cellStyle name="Followed Hyperlink" xfId="2195" builtinId="9" hidden="1"/>
    <cellStyle name="Followed Hyperlink" xfId="2197" builtinId="9" hidden="1"/>
    <cellStyle name="Followed Hyperlink" xfId="2199" builtinId="9" hidden="1"/>
    <cellStyle name="Followed Hyperlink" xfId="2201" builtinId="9" hidden="1"/>
    <cellStyle name="Followed Hyperlink" xfId="2203" builtinId="9" hidden="1"/>
    <cellStyle name="Followed Hyperlink" xfId="2205" builtinId="9" hidden="1"/>
    <cellStyle name="Followed Hyperlink" xfId="2207" builtinId="9" hidden="1"/>
    <cellStyle name="Followed Hyperlink" xfId="2209" builtinId="9" hidden="1"/>
    <cellStyle name="Followed Hyperlink" xfId="2211" builtinId="9" hidden="1"/>
    <cellStyle name="Followed Hyperlink" xfId="2213" builtinId="9" hidden="1"/>
    <cellStyle name="Followed Hyperlink" xfId="2215" builtinId="9" hidden="1"/>
    <cellStyle name="Followed Hyperlink" xfId="2217" builtinId="9" hidden="1"/>
    <cellStyle name="Followed Hyperlink" xfId="2219" builtinId="9" hidden="1"/>
    <cellStyle name="Followed Hyperlink" xfId="2221" builtinId="9" hidden="1"/>
    <cellStyle name="Followed Hyperlink" xfId="2223" builtinId="9" hidden="1"/>
    <cellStyle name="Followed Hyperlink" xfId="2225" builtinId="9" hidden="1"/>
    <cellStyle name="Followed Hyperlink" xfId="2227" builtinId="9" hidden="1"/>
    <cellStyle name="Followed Hyperlink" xfId="2229" builtinId="9" hidden="1"/>
    <cellStyle name="Followed Hyperlink" xfId="2231" builtinId="9" hidden="1"/>
    <cellStyle name="Followed Hyperlink" xfId="2233" builtinId="9" hidden="1"/>
    <cellStyle name="Followed Hyperlink" xfId="2235" builtinId="9" hidden="1"/>
    <cellStyle name="Followed Hyperlink" xfId="2237" builtinId="9" hidden="1"/>
    <cellStyle name="Followed Hyperlink" xfId="2239" builtinId="9" hidden="1"/>
    <cellStyle name="Followed Hyperlink" xfId="2241" builtinId="9" hidden="1"/>
    <cellStyle name="Followed Hyperlink" xfId="2243" builtinId="9" hidden="1"/>
    <cellStyle name="Followed Hyperlink" xfId="2245" builtinId="9" hidden="1"/>
    <cellStyle name="Followed Hyperlink" xfId="2247" builtinId="9" hidden="1"/>
    <cellStyle name="Followed Hyperlink" xfId="2249" builtinId="9" hidden="1"/>
    <cellStyle name="Followed Hyperlink" xfId="2251" builtinId="9" hidden="1"/>
    <cellStyle name="Followed Hyperlink" xfId="2253" builtinId="9" hidden="1"/>
    <cellStyle name="Followed Hyperlink" xfId="2255" builtinId="9" hidden="1"/>
    <cellStyle name="Followed Hyperlink" xfId="2257" builtinId="9" hidden="1"/>
    <cellStyle name="Followed Hyperlink" xfId="2259" builtinId="9" hidden="1"/>
    <cellStyle name="Followed Hyperlink" xfId="2261" builtinId="9" hidden="1"/>
    <cellStyle name="Followed Hyperlink" xfId="2263" builtinId="9" hidden="1"/>
    <cellStyle name="Followed Hyperlink" xfId="2265" builtinId="9" hidden="1"/>
    <cellStyle name="Followed Hyperlink" xfId="2267" builtinId="9" hidden="1"/>
    <cellStyle name="Followed Hyperlink" xfId="2269" builtinId="9" hidden="1"/>
    <cellStyle name="Followed Hyperlink" xfId="2271" builtinId="9" hidden="1"/>
    <cellStyle name="Followed Hyperlink" xfId="2273" builtinId="9" hidden="1"/>
    <cellStyle name="Followed Hyperlink" xfId="2275" builtinId="9" hidden="1"/>
    <cellStyle name="Followed Hyperlink" xfId="2277" builtinId="9" hidden="1"/>
    <cellStyle name="Followed Hyperlink" xfId="2279" builtinId="9" hidden="1"/>
    <cellStyle name="Followed Hyperlink" xfId="2281" builtinId="9" hidden="1"/>
    <cellStyle name="Followed Hyperlink" xfId="2283" builtinId="9" hidden="1"/>
    <cellStyle name="Followed Hyperlink" xfId="2285" builtinId="9" hidden="1"/>
    <cellStyle name="Followed Hyperlink" xfId="2287" builtinId="9" hidden="1"/>
    <cellStyle name="Followed Hyperlink" xfId="2289" builtinId="9" hidden="1"/>
    <cellStyle name="Followed Hyperlink" xfId="2291" builtinId="9" hidden="1"/>
    <cellStyle name="Followed Hyperlink" xfId="2293" builtinId="9" hidden="1"/>
    <cellStyle name="Followed Hyperlink" xfId="2295" builtinId="9" hidden="1"/>
    <cellStyle name="Followed Hyperlink" xfId="2297" builtinId="9" hidden="1"/>
    <cellStyle name="Followed Hyperlink" xfId="2299" builtinId="9" hidden="1"/>
    <cellStyle name="Followed Hyperlink" xfId="2301" builtinId="9" hidden="1"/>
    <cellStyle name="Followed Hyperlink" xfId="2303" builtinId="9" hidden="1"/>
    <cellStyle name="Followed Hyperlink" xfId="2305" builtinId="9" hidden="1"/>
    <cellStyle name="Followed Hyperlink" xfId="2307" builtinId="9" hidden="1"/>
    <cellStyle name="Followed Hyperlink" xfId="2309" builtinId="9" hidden="1"/>
    <cellStyle name="Followed Hyperlink" xfId="2311" builtinId="9" hidden="1"/>
    <cellStyle name="Followed Hyperlink" xfId="2313" builtinId="9" hidden="1"/>
    <cellStyle name="Followed Hyperlink" xfId="2315" builtinId="9" hidden="1"/>
    <cellStyle name="Followed Hyperlink" xfId="2317" builtinId="9" hidden="1"/>
    <cellStyle name="Followed Hyperlink" xfId="2319" builtinId="9" hidden="1"/>
    <cellStyle name="Followed Hyperlink" xfId="2321" builtinId="9" hidden="1"/>
    <cellStyle name="Followed Hyperlink" xfId="2323" builtinId="9" hidden="1"/>
    <cellStyle name="Followed Hyperlink" xfId="2325" builtinId="9" hidden="1"/>
    <cellStyle name="Followed Hyperlink" xfId="2327" builtinId="9" hidden="1"/>
    <cellStyle name="Followed Hyperlink" xfId="2329" builtinId="9" hidden="1"/>
    <cellStyle name="Followed Hyperlink" xfId="2331" builtinId="9" hidden="1"/>
    <cellStyle name="Followed Hyperlink" xfId="2333" builtinId="9" hidden="1"/>
    <cellStyle name="Followed Hyperlink" xfId="2335" builtinId="9" hidden="1"/>
    <cellStyle name="Followed Hyperlink" xfId="2337" builtinId="9" hidden="1"/>
    <cellStyle name="Followed Hyperlink" xfId="2339" builtinId="9" hidden="1"/>
    <cellStyle name="Followed Hyperlink" xfId="2341" builtinId="9" hidden="1"/>
    <cellStyle name="Followed Hyperlink" xfId="2343" builtinId="9" hidden="1"/>
    <cellStyle name="Followed Hyperlink" xfId="2345" builtinId="9" hidden="1"/>
    <cellStyle name="Followed Hyperlink" xfId="2347" builtinId="9" hidden="1"/>
    <cellStyle name="Followed Hyperlink" xfId="2349" builtinId="9" hidden="1"/>
    <cellStyle name="Followed Hyperlink" xfId="2351" builtinId="9" hidden="1"/>
    <cellStyle name="Followed Hyperlink" xfId="2353" builtinId="9" hidden="1"/>
    <cellStyle name="Followed Hyperlink" xfId="2355" builtinId="9" hidden="1"/>
    <cellStyle name="Followed Hyperlink" xfId="2357" builtinId="9" hidden="1"/>
    <cellStyle name="Followed Hyperlink" xfId="2359" builtinId="9" hidden="1"/>
    <cellStyle name="Followed Hyperlink" xfId="2361" builtinId="9" hidden="1"/>
    <cellStyle name="Followed Hyperlink" xfId="2363" builtinId="9" hidden="1"/>
    <cellStyle name="Followed Hyperlink" xfId="2365" builtinId="9" hidden="1"/>
    <cellStyle name="Followed Hyperlink" xfId="2367" builtinId="9" hidden="1"/>
    <cellStyle name="Followed Hyperlink" xfId="2369" builtinId="9" hidden="1"/>
    <cellStyle name="Followed Hyperlink" xfId="2371" builtinId="9" hidden="1"/>
    <cellStyle name="Followed Hyperlink" xfId="2373" builtinId="9" hidden="1"/>
    <cellStyle name="Followed Hyperlink" xfId="2375" builtinId="9" hidden="1"/>
    <cellStyle name="Followed Hyperlink" xfId="2377" builtinId="9" hidden="1"/>
    <cellStyle name="Followed Hyperlink" xfId="2379" builtinId="9" hidden="1"/>
    <cellStyle name="Followed Hyperlink" xfId="2381" builtinId="9" hidden="1"/>
    <cellStyle name="Followed Hyperlink" xfId="2383" builtinId="9" hidden="1"/>
    <cellStyle name="Followed Hyperlink" xfId="2385" builtinId="9" hidden="1"/>
    <cellStyle name="Followed Hyperlink" xfId="2387" builtinId="9" hidden="1"/>
    <cellStyle name="Followed Hyperlink" xfId="2389" builtinId="9" hidden="1"/>
    <cellStyle name="Followed Hyperlink" xfId="2391" builtinId="9" hidden="1"/>
    <cellStyle name="Followed Hyperlink" xfId="2393" builtinId="9" hidden="1"/>
    <cellStyle name="Followed Hyperlink" xfId="2395" builtinId="9" hidden="1"/>
    <cellStyle name="Followed Hyperlink" xfId="2397" builtinId="9" hidden="1"/>
    <cellStyle name="Followed Hyperlink" xfId="2399" builtinId="9" hidden="1"/>
    <cellStyle name="Followed Hyperlink" xfId="2401" builtinId="9" hidden="1"/>
    <cellStyle name="Followed Hyperlink" xfId="2403" builtinId="9" hidden="1"/>
    <cellStyle name="Followed Hyperlink" xfId="2405" builtinId="9" hidden="1"/>
    <cellStyle name="Followed Hyperlink" xfId="2407" builtinId="9" hidden="1"/>
    <cellStyle name="Followed Hyperlink" xfId="2409" builtinId="9" hidden="1"/>
    <cellStyle name="Followed Hyperlink" xfId="2411" builtinId="9" hidden="1"/>
    <cellStyle name="Followed Hyperlink" xfId="2413" builtinId="9" hidden="1"/>
    <cellStyle name="Followed Hyperlink" xfId="2415" builtinId="9" hidden="1"/>
    <cellStyle name="Followed Hyperlink" xfId="2417" builtinId="9" hidden="1"/>
    <cellStyle name="Followed Hyperlink" xfId="2419" builtinId="9" hidden="1"/>
    <cellStyle name="Followed Hyperlink" xfId="2421" builtinId="9" hidden="1"/>
    <cellStyle name="Followed Hyperlink" xfId="2423" builtinId="9" hidden="1"/>
    <cellStyle name="Followed Hyperlink" xfId="2425" builtinId="9" hidden="1"/>
    <cellStyle name="Followed Hyperlink" xfId="2427" builtinId="9" hidden="1"/>
    <cellStyle name="Followed Hyperlink" xfId="2429" builtinId="9" hidden="1"/>
    <cellStyle name="Followed Hyperlink" xfId="2431" builtinId="9" hidden="1"/>
    <cellStyle name="Followed Hyperlink" xfId="2433" builtinId="9" hidden="1"/>
    <cellStyle name="Followed Hyperlink" xfId="2435" builtinId="9" hidden="1"/>
    <cellStyle name="Followed Hyperlink" xfId="2437" builtinId="9" hidden="1"/>
    <cellStyle name="Followed Hyperlink" xfId="2439" builtinId="9" hidden="1"/>
    <cellStyle name="Followed Hyperlink" xfId="2441" builtinId="9" hidden="1"/>
    <cellStyle name="Followed Hyperlink" xfId="2443" builtinId="9" hidden="1"/>
    <cellStyle name="Followed Hyperlink" xfId="2445" builtinId="9" hidden="1"/>
    <cellStyle name="Followed Hyperlink" xfId="2447" builtinId="9" hidden="1"/>
    <cellStyle name="Followed Hyperlink" xfId="2449" builtinId="9" hidden="1"/>
    <cellStyle name="Followed Hyperlink" xfId="2451" builtinId="9" hidden="1"/>
    <cellStyle name="Followed Hyperlink" xfId="2453" builtinId="9" hidden="1"/>
    <cellStyle name="Followed Hyperlink" xfId="2455" builtinId="9" hidden="1"/>
    <cellStyle name="Followed Hyperlink" xfId="2457" builtinId="9" hidden="1"/>
    <cellStyle name="Followed Hyperlink" xfId="2459" builtinId="9" hidden="1"/>
    <cellStyle name="Followed Hyperlink" xfId="2461" builtinId="9" hidden="1"/>
    <cellStyle name="Followed Hyperlink" xfId="2463" builtinId="9" hidden="1"/>
    <cellStyle name="Followed Hyperlink" xfId="2465" builtinId="9" hidden="1"/>
    <cellStyle name="Followed Hyperlink" xfId="2467" builtinId="9" hidden="1"/>
    <cellStyle name="Followed Hyperlink" xfId="2469" builtinId="9" hidden="1"/>
    <cellStyle name="Followed Hyperlink" xfId="2471" builtinId="9" hidden="1"/>
    <cellStyle name="Followed Hyperlink" xfId="2473" builtinId="9" hidden="1"/>
    <cellStyle name="Followed Hyperlink" xfId="2475" builtinId="9" hidden="1"/>
    <cellStyle name="Followed Hyperlink" xfId="2477" builtinId="9" hidden="1"/>
    <cellStyle name="Followed Hyperlink" xfId="2479" builtinId="9" hidden="1"/>
    <cellStyle name="Followed Hyperlink" xfId="2481" builtinId="9" hidden="1"/>
    <cellStyle name="Followed Hyperlink" xfId="2483" builtinId="9" hidden="1"/>
    <cellStyle name="Followed Hyperlink" xfId="2485" builtinId="9" hidden="1"/>
    <cellStyle name="Followed Hyperlink" xfId="2487" builtinId="9" hidden="1"/>
    <cellStyle name="Followed Hyperlink" xfId="2489" builtinId="9" hidden="1"/>
    <cellStyle name="Followed Hyperlink" xfId="2491" builtinId="9" hidden="1"/>
    <cellStyle name="Followed Hyperlink" xfId="2493" builtinId="9" hidden="1"/>
    <cellStyle name="Followed Hyperlink" xfId="2495" builtinId="9" hidden="1"/>
    <cellStyle name="Followed Hyperlink" xfId="2497" builtinId="9" hidden="1"/>
    <cellStyle name="Followed Hyperlink" xfId="2499" builtinId="9" hidden="1"/>
    <cellStyle name="Followed Hyperlink" xfId="2501" builtinId="9" hidden="1"/>
    <cellStyle name="Followed Hyperlink" xfId="2503" builtinId="9" hidden="1"/>
    <cellStyle name="Followed Hyperlink" xfId="2505" builtinId="9" hidden="1"/>
    <cellStyle name="Followed Hyperlink" xfId="2507" builtinId="9" hidden="1"/>
    <cellStyle name="Followed Hyperlink" xfId="2509" builtinId="9" hidden="1"/>
    <cellStyle name="Followed Hyperlink" xfId="2511" builtinId="9" hidden="1"/>
    <cellStyle name="Followed Hyperlink" xfId="2513" builtinId="9" hidden="1"/>
    <cellStyle name="Followed Hyperlink" xfId="2515" builtinId="9" hidden="1"/>
    <cellStyle name="Followed Hyperlink" xfId="2517" builtinId="9" hidden="1"/>
    <cellStyle name="Followed Hyperlink" xfId="2519" builtinId="9" hidden="1"/>
    <cellStyle name="Followed Hyperlink" xfId="2521" builtinId="9" hidden="1"/>
    <cellStyle name="Followed Hyperlink" xfId="2523" builtinId="9" hidden="1"/>
    <cellStyle name="Followed Hyperlink" xfId="2525" builtinId="9" hidden="1"/>
    <cellStyle name="Followed Hyperlink" xfId="2527" builtinId="9" hidden="1"/>
    <cellStyle name="Followed Hyperlink" xfId="2529" builtinId="9" hidden="1"/>
    <cellStyle name="Followed Hyperlink" xfId="2531" builtinId="9" hidden="1"/>
    <cellStyle name="Followed Hyperlink" xfId="2533" builtinId="9" hidden="1"/>
    <cellStyle name="Followed Hyperlink" xfId="2535" builtinId="9" hidden="1"/>
    <cellStyle name="Followed Hyperlink" xfId="2537" builtinId="9" hidden="1"/>
    <cellStyle name="Followed Hyperlink" xfId="2539" builtinId="9" hidden="1"/>
    <cellStyle name="Followed Hyperlink" xfId="2541" builtinId="9" hidden="1"/>
    <cellStyle name="Followed Hyperlink" xfId="2543" builtinId="9" hidden="1"/>
    <cellStyle name="Followed Hyperlink" xfId="2545" builtinId="9" hidden="1"/>
    <cellStyle name="Followed Hyperlink" xfId="2547" builtinId="9" hidden="1"/>
    <cellStyle name="Followed Hyperlink" xfId="2549" builtinId="9" hidden="1"/>
    <cellStyle name="Followed Hyperlink" xfId="2551" builtinId="9" hidden="1"/>
    <cellStyle name="Followed Hyperlink" xfId="2553" builtinId="9" hidden="1"/>
    <cellStyle name="Followed Hyperlink" xfId="2555" builtinId="9" hidden="1"/>
    <cellStyle name="Followed Hyperlink" xfId="2557" builtinId="9" hidden="1"/>
    <cellStyle name="Followed Hyperlink" xfId="2559" builtinId="9" hidden="1"/>
    <cellStyle name="Followed Hyperlink" xfId="2561" builtinId="9" hidden="1"/>
    <cellStyle name="Followed Hyperlink" xfId="2563" builtinId="9" hidden="1"/>
    <cellStyle name="Followed Hyperlink" xfId="2565" builtinId="9" hidden="1"/>
    <cellStyle name="Followed Hyperlink" xfId="2567" builtinId="9" hidden="1"/>
    <cellStyle name="Followed Hyperlink" xfId="2569" builtinId="9" hidden="1"/>
    <cellStyle name="Followed Hyperlink" xfId="2571" builtinId="9" hidden="1"/>
    <cellStyle name="Followed Hyperlink" xfId="2573" builtinId="9" hidden="1"/>
    <cellStyle name="Followed Hyperlink" xfId="2575" builtinId="9" hidden="1"/>
    <cellStyle name="Followed Hyperlink" xfId="2577" builtinId="9" hidden="1"/>
    <cellStyle name="Followed Hyperlink" xfId="2579" builtinId="9" hidden="1"/>
    <cellStyle name="Followed Hyperlink" xfId="2581" builtinId="9" hidden="1"/>
    <cellStyle name="Followed Hyperlink" xfId="2583" builtinId="9" hidden="1"/>
    <cellStyle name="Followed Hyperlink" xfId="2585" builtinId="9" hidden="1"/>
    <cellStyle name="Followed Hyperlink" xfId="2587" builtinId="9" hidden="1"/>
    <cellStyle name="Followed Hyperlink" xfId="2589" builtinId="9" hidden="1"/>
    <cellStyle name="Followed Hyperlink" xfId="2591" builtinId="9" hidden="1"/>
    <cellStyle name="Followed Hyperlink" xfId="2593" builtinId="9" hidden="1"/>
    <cellStyle name="Followed Hyperlink" xfId="2595" builtinId="9" hidden="1"/>
    <cellStyle name="Followed Hyperlink" xfId="2597" builtinId="9" hidden="1"/>
    <cellStyle name="Followed Hyperlink" xfId="2599" builtinId="9" hidden="1"/>
    <cellStyle name="Followed Hyperlink" xfId="2601" builtinId="9" hidden="1"/>
    <cellStyle name="Followed Hyperlink" xfId="2603" builtinId="9" hidden="1"/>
    <cellStyle name="Followed Hyperlink" xfId="2605" builtinId="9" hidden="1"/>
    <cellStyle name="Followed Hyperlink" xfId="2607" builtinId="9" hidden="1"/>
    <cellStyle name="Followed Hyperlink" xfId="2609" builtinId="9" hidden="1"/>
    <cellStyle name="Followed Hyperlink" xfId="2611" builtinId="9" hidden="1"/>
    <cellStyle name="Followed Hyperlink" xfId="2613" builtinId="9" hidden="1"/>
    <cellStyle name="Followed Hyperlink" xfId="2615" builtinId="9" hidden="1"/>
    <cellStyle name="Followed Hyperlink" xfId="2617" builtinId="9" hidden="1"/>
    <cellStyle name="Followed Hyperlink" xfId="2619" builtinId="9" hidden="1"/>
    <cellStyle name="Followed Hyperlink" xfId="2621" builtinId="9" hidden="1"/>
    <cellStyle name="Followed Hyperlink" xfId="2623" builtinId="9" hidden="1"/>
    <cellStyle name="Followed Hyperlink" xfId="2625" builtinId="9" hidden="1"/>
    <cellStyle name="Followed Hyperlink" xfId="2627" builtinId="9" hidden="1"/>
    <cellStyle name="Followed Hyperlink" xfId="2629" builtinId="9" hidden="1"/>
    <cellStyle name="Followed Hyperlink" xfId="2631" builtinId="9" hidden="1"/>
    <cellStyle name="Followed Hyperlink" xfId="2633" builtinId="9" hidden="1"/>
    <cellStyle name="Followed Hyperlink" xfId="2635" builtinId="9" hidden="1"/>
    <cellStyle name="Followed Hyperlink" xfId="2637" builtinId="9" hidden="1"/>
    <cellStyle name="Followed Hyperlink" xfId="2639" builtinId="9" hidden="1"/>
    <cellStyle name="Followed Hyperlink" xfId="2641" builtinId="9" hidden="1"/>
    <cellStyle name="Followed Hyperlink" xfId="2643" builtinId="9" hidden="1"/>
    <cellStyle name="Followed Hyperlink" xfId="2645" builtinId="9" hidden="1"/>
    <cellStyle name="Followed Hyperlink" xfId="2647" builtinId="9" hidden="1"/>
    <cellStyle name="Followed Hyperlink" xfId="2649" builtinId="9" hidden="1"/>
    <cellStyle name="Followed Hyperlink" xfId="2651" builtinId="9" hidden="1"/>
    <cellStyle name="Followed Hyperlink" xfId="2653" builtinId="9" hidden="1"/>
    <cellStyle name="Followed Hyperlink" xfId="2655" builtinId="9" hidden="1"/>
    <cellStyle name="Followed Hyperlink" xfId="2657" builtinId="9" hidden="1"/>
    <cellStyle name="Followed Hyperlink" xfId="2659" builtinId="9" hidden="1"/>
    <cellStyle name="Followed Hyperlink" xfId="2661" builtinId="9" hidden="1"/>
    <cellStyle name="Followed Hyperlink" xfId="2663" builtinId="9" hidden="1"/>
    <cellStyle name="Followed Hyperlink" xfId="2665" builtinId="9" hidden="1"/>
    <cellStyle name="Followed Hyperlink" xfId="2667" builtinId="9" hidden="1"/>
    <cellStyle name="Followed Hyperlink" xfId="2669" builtinId="9" hidden="1"/>
    <cellStyle name="Followed Hyperlink" xfId="2671" builtinId="9" hidden="1"/>
    <cellStyle name="Followed Hyperlink" xfId="2673" builtinId="9" hidden="1"/>
    <cellStyle name="Followed Hyperlink" xfId="2675" builtinId="9" hidden="1"/>
    <cellStyle name="Followed Hyperlink" xfId="2677" builtinId="9" hidden="1"/>
    <cellStyle name="Followed Hyperlink" xfId="2679" builtinId="9" hidden="1"/>
    <cellStyle name="Followed Hyperlink" xfId="2681" builtinId="9" hidden="1"/>
    <cellStyle name="Followed Hyperlink" xfId="2683" builtinId="9" hidden="1"/>
    <cellStyle name="Followed Hyperlink" xfId="2685" builtinId="9" hidden="1"/>
    <cellStyle name="Followed Hyperlink" xfId="2687" builtinId="9" hidden="1"/>
    <cellStyle name="Followed Hyperlink" xfId="2689" builtinId="9" hidden="1"/>
    <cellStyle name="Followed Hyperlink" xfId="2691" builtinId="9" hidden="1"/>
    <cellStyle name="Followed Hyperlink" xfId="2693" builtinId="9" hidden="1"/>
    <cellStyle name="Followed Hyperlink" xfId="2695" builtinId="9" hidden="1"/>
    <cellStyle name="Followed Hyperlink" xfId="2697" builtinId="9" hidden="1"/>
    <cellStyle name="Followed Hyperlink" xfId="2699" builtinId="9" hidden="1"/>
    <cellStyle name="Followed Hyperlink" xfId="2701" builtinId="9" hidden="1"/>
    <cellStyle name="Followed Hyperlink" xfId="2703" builtinId="9" hidden="1"/>
    <cellStyle name="Followed Hyperlink" xfId="2705" builtinId="9" hidden="1"/>
    <cellStyle name="Followed Hyperlink" xfId="2707" builtinId="9" hidden="1"/>
    <cellStyle name="Followed Hyperlink" xfId="2709" builtinId="9" hidden="1"/>
    <cellStyle name="Followed Hyperlink" xfId="2711" builtinId="9" hidden="1"/>
    <cellStyle name="Followed Hyperlink" xfId="2713" builtinId="9" hidden="1"/>
    <cellStyle name="Followed Hyperlink" xfId="2715" builtinId="9" hidden="1"/>
    <cellStyle name="Followed Hyperlink" xfId="2717" builtinId="9" hidden="1"/>
    <cellStyle name="Followed Hyperlink" xfId="2719" builtinId="9" hidden="1"/>
    <cellStyle name="Followed Hyperlink" xfId="2721" builtinId="9" hidden="1"/>
    <cellStyle name="Followed Hyperlink" xfId="2723" builtinId="9" hidden="1"/>
    <cellStyle name="Followed Hyperlink" xfId="2725" builtinId="9" hidden="1"/>
    <cellStyle name="Followed Hyperlink" xfId="2727" builtinId="9" hidden="1"/>
    <cellStyle name="Followed Hyperlink" xfId="2729" builtinId="9" hidden="1"/>
    <cellStyle name="Followed Hyperlink" xfId="2731" builtinId="9" hidden="1"/>
    <cellStyle name="Followed Hyperlink" xfId="2733" builtinId="9" hidden="1"/>
    <cellStyle name="Followed Hyperlink" xfId="2735" builtinId="9" hidden="1"/>
    <cellStyle name="Followed Hyperlink" xfId="2737" builtinId="9" hidden="1"/>
    <cellStyle name="Followed Hyperlink" xfId="2739" builtinId="9" hidden="1"/>
    <cellStyle name="Followed Hyperlink" xfId="2741" builtinId="9" hidden="1"/>
    <cellStyle name="Followed Hyperlink" xfId="2743" builtinId="9" hidden="1"/>
    <cellStyle name="Followed Hyperlink" xfId="2745" builtinId="9" hidden="1"/>
    <cellStyle name="Followed Hyperlink" xfId="2747" builtinId="9" hidden="1"/>
    <cellStyle name="Followed Hyperlink" xfId="2749" builtinId="9" hidden="1"/>
    <cellStyle name="Followed Hyperlink" xfId="2751" builtinId="9" hidden="1"/>
    <cellStyle name="Followed Hyperlink" xfId="2753" builtinId="9" hidden="1"/>
    <cellStyle name="Followed Hyperlink" xfId="2755" builtinId="9" hidden="1"/>
    <cellStyle name="Followed Hyperlink" xfId="2757" builtinId="9" hidden="1"/>
    <cellStyle name="Followed Hyperlink" xfId="2759" builtinId="9" hidden="1"/>
    <cellStyle name="Followed Hyperlink" xfId="2761" builtinId="9" hidden="1"/>
    <cellStyle name="Followed Hyperlink" xfId="2763" builtinId="9" hidden="1"/>
    <cellStyle name="Followed Hyperlink" xfId="2765" builtinId="9" hidden="1"/>
    <cellStyle name="Followed Hyperlink" xfId="2767" builtinId="9" hidden="1"/>
    <cellStyle name="Followed Hyperlink" xfId="2769" builtinId="9" hidden="1"/>
    <cellStyle name="Followed Hyperlink" xfId="2771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8" builtinId="9" hidden="1"/>
    <cellStyle name="Followed Hyperlink" xfId="2950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Followed Hyperlink" xfId="3092" builtinId="9" hidden="1"/>
    <cellStyle name="Followed Hyperlink" xfId="3094" builtinId="9" hidden="1"/>
    <cellStyle name="Followed Hyperlink" xfId="3096" builtinId="9" hidden="1"/>
    <cellStyle name="Followed Hyperlink" xfId="3098" builtinId="9" hidden="1"/>
    <cellStyle name="Followed Hyperlink" xfId="3100" builtinId="9" hidden="1"/>
    <cellStyle name="Followed Hyperlink" xfId="3102" builtinId="9" hidden="1"/>
    <cellStyle name="Followed Hyperlink" xfId="3104" builtinId="9" hidden="1"/>
    <cellStyle name="Followed Hyperlink" xfId="3106" builtinId="9" hidden="1"/>
    <cellStyle name="Followed Hyperlink" xfId="3108" builtinId="9" hidden="1"/>
    <cellStyle name="Followed Hyperlink" xfId="3110" builtinId="9" hidden="1"/>
    <cellStyle name="Followed Hyperlink" xfId="3112" builtinId="9" hidden="1"/>
    <cellStyle name="Followed Hyperlink" xfId="3114" builtinId="9" hidden="1"/>
    <cellStyle name="Followed Hyperlink" xfId="3116" builtinId="9" hidden="1"/>
    <cellStyle name="Followed Hyperlink" xfId="3118" builtinId="9" hidden="1"/>
    <cellStyle name="Followed Hyperlink" xfId="3120" builtinId="9" hidden="1"/>
    <cellStyle name="Followed Hyperlink" xfId="3122" builtinId="9" hidden="1"/>
    <cellStyle name="Followed Hyperlink" xfId="3124" builtinId="9" hidden="1"/>
    <cellStyle name="Followed Hyperlink" xfId="3126" builtinId="9" hidden="1"/>
    <cellStyle name="Followed Hyperlink" xfId="3128" builtinId="9" hidden="1"/>
    <cellStyle name="Followed Hyperlink" xfId="3130" builtinId="9" hidden="1"/>
    <cellStyle name="Followed Hyperlink" xfId="3132" builtinId="9" hidden="1"/>
    <cellStyle name="Followed Hyperlink" xfId="3134" builtinId="9" hidden="1"/>
    <cellStyle name="Followed Hyperlink" xfId="3136" builtinId="9" hidden="1"/>
    <cellStyle name="Followed Hyperlink" xfId="3138" builtinId="9" hidden="1"/>
    <cellStyle name="Followed Hyperlink" xfId="3140" builtinId="9" hidden="1"/>
    <cellStyle name="Followed Hyperlink" xfId="3142" builtinId="9" hidden="1"/>
    <cellStyle name="Followed Hyperlink" xfId="3144" builtinId="9" hidden="1"/>
    <cellStyle name="Followed Hyperlink" xfId="3146" builtinId="9" hidden="1"/>
    <cellStyle name="Followed Hyperlink" xfId="3148" builtinId="9" hidden="1"/>
    <cellStyle name="Followed Hyperlink" xfId="3150" builtinId="9" hidden="1"/>
    <cellStyle name="Followed Hyperlink" xfId="3152" builtinId="9" hidden="1"/>
    <cellStyle name="Followed Hyperlink" xfId="3154" builtinId="9" hidden="1"/>
    <cellStyle name="Followed Hyperlink" xfId="3156" builtinId="9" hidden="1"/>
    <cellStyle name="Followed Hyperlink" xfId="3158" builtinId="9" hidden="1"/>
    <cellStyle name="Followed Hyperlink" xfId="3160" builtinId="9" hidden="1"/>
    <cellStyle name="Followed Hyperlink" xfId="3162" builtinId="9" hidden="1"/>
    <cellStyle name="Followed Hyperlink" xfId="3164" builtinId="9" hidden="1"/>
    <cellStyle name="Followed Hyperlink" xfId="3166" builtinId="9" hidden="1"/>
    <cellStyle name="Followed Hyperlink" xfId="3168" builtinId="9" hidden="1"/>
    <cellStyle name="Followed Hyperlink" xfId="3170" builtinId="9" hidden="1"/>
    <cellStyle name="Followed Hyperlink" xfId="3172" builtinId="9" hidden="1"/>
    <cellStyle name="Followed Hyperlink" xfId="3174" builtinId="9" hidden="1"/>
    <cellStyle name="Followed Hyperlink" xfId="3176" builtinId="9" hidden="1"/>
    <cellStyle name="Followed Hyperlink" xfId="3178" builtinId="9" hidden="1"/>
    <cellStyle name="Followed Hyperlink" xfId="3180" builtinId="9" hidden="1"/>
    <cellStyle name="Followed Hyperlink" xfId="3182" builtinId="9" hidden="1"/>
    <cellStyle name="Followed Hyperlink" xfId="3184" builtinId="9" hidden="1"/>
    <cellStyle name="Followed Hyperlink" xfId="3186" builtinId="9" hidden="1"/>
    <cellStyle name="Followed Hyperlink" xfId="3188" builtinId="9" hidden="1"/>
    <cellStyle name="Followed Hyperlink" xfId="3190" builtinId="9" hidden="1"/>
    <cellStyle name="Followed Hyperlink" xfId="3192" builtinId="9" hidden="1"/>
    <cellStyle name="Followed Hyperlink" xfId="3194" builtinId="9" hidden="1"/>
    <cellStyle name="Followed Hyperlink" xfId="3196" builtinId="9" hidden="1"/>
    <cellStyle name="Followed Hyperlink" xfId="3198" builtinId="9" hidden="1"/>
    <cellStyle name="Followed Hyperlink" xfId="3200" builtinId="9" hidden="1"/>
    <cellStyle name="Followed Hyperlink" xfId="3202" builtinId="9" hidden="1"/>
    <cellStyle name="Followed Hyperlink" xfId="3204" builtinId="9" hidden="1"/>
    <cellStyle name="Followed Hyperlink" xfId="3206" builtinId="9" hidden="1"/>
    <cellStyle name="Followed Hyperlink" xfId="3208" builtinId="9" hidden="1"/>
    <cellStyle name="Followed Hyperlink" xfId="3210" builtinId="9" hidden="1"/>
    <cellStyle name="Followed Hyperlink" xfId="3212" builtinId="9" hidden="1"/>
    <cellStyle name="Followed Hyperlink" xfId="3214" builtinId="9" hidden="1"/>
    <cellStyle name="Followed Hyperlink" xfId="3216" builtinId="9" hidden="1"/>
    <cellStyle name="Followed Hyperlink" xfId="3218" builtinId="9" hidden="1"/>
    <cellStyle name="Followed Hyperlink" xfId="3220" builtinId="9" hidden="1"/>
    <cellStyle name="Followed Hyperlink" xfId="3222" builtinId="9" hidden="1"/>
    <cellStyle name="Followed Hyperlink" xfId="3224" builtinId="9" hidden="1"/>
    <cellStyle name="Followed Hyperlink" xfId="3226" builtinId="9" hidden="1"/>
    <cellStyle name="Followed Hyperlink" xfId="3228" builtinId="9" hidden="1"/>
    <cellStyle name="Followed Hyperlink" xfId="3230" builtinId="9" hidden="1"/>
    <cellStyle name="Followed Hyperlink" xfId="3232" builtinId="9" hidden="1"/>
    <cellStyle name="Followed Hyperlink" xfId="3234" builtinId="9" hidden="1"/>
    <cellStyle name="Followed Hyperlink" xfId="3236" builtinId="9" hidden="1"/>
    <cellStyle name="Followed Hyperlink" xfId="3238" builtinId="9" hidden="1"/>
    <cellStyle name="Followed Hyperlink" xfId="3240" builtinId="9" hidden="1"/>
    <cellStyle name="Followed Hyperlink" xfId="3242" builtinId="9" hidden="1"/>
    <cellStyle name="Followed Hyperlink" xfId="3244" builtinId="9" hidden="1"/>
    <cellStyle name="Followed Hyperlink" xfId="3246" builtinId="9" hidden="1"/>
    <cellStyle name="Followed Hyperlink" xfId="3248" builtinId="9" hidden="1"/>
    <cellStyle name="Followed Hyperlink" xfId="3250" builtinId="9" hidden="1"/>
    <cellStyle name="Followed Hyperlink" xfId="3252" builtinId="9" hidden="1"/>
    <cellStyle name="Followed Hyperlink" xfId="3254" builtinId="9" hidden="1"/>
    <cellStyle name="Followed Hyperlink" xfId="3256" builtinId="9" hidden="1"/>
    <cellStyle name="Followed Hyperlink" xfId="3258" builtinId="9" hidden="1"/>
    <cellStyle name="Followed Hyperlink" xfId="3260" builtinId="9" hidden="1"/>
    <cellStyle name="Followed Hyperlink" xfId="3262" builtinId="9" hidden="1"/>
    <cellStyle name="Followed Hyperlink" xfId="3264" builtinId="9" hidden="1"/>
    <cellStyle name="Followed Hyperlink" xfId="3266" builtinId="9" hidden="1"/>
    <cellStyle name="Followed Hyperlink" xfId="3268" builtinId="9" hidden="1"/>
    <cellStyle name="Followed Hyperlink" xfId="3270" builtinId="9" hidden="1"/>
    <cellStyle name="Followed Hyperlink" xfId="3272" builtinId="9" hidden="1"/>
    <cellStyle name="Followed Hyperlink" xfId="3274" builtinId="9" hidden="1"/>
    <cellStyle name="Followed Hyperlink" xfId="3276" builtinId="9" hidden="1"/>
    <cellStyle name="Followed Hyperlink" xfId="3278" builtinId="9" hidden="1"/>
    <cellStyle name="Followed Hyperlink" xfId="3280" builtinId="9" hidden="1"/>
    <cellStyle name="Followed Hyperlink" xfId="3282" builtinId="9" hidden="1"/>
    <cellStyle name="Followed Hyperlink" xfId="3284" builtinId="9" hidden="1"/>
    <cellStyle name="Followed Hyperlink" xfId="3286" builtinId="9" hidden="1"/>
    <cellStyle name="Followed Hyperlink" xfId="3288" builtinId="9" hidden="1"/>
    <cellStyle name="Followed Hyperlink" xfId="3290" builtinId="9" hidden="1"/>
    <cellStyle name="Followed Hyperlink" xfId="3292" builtinId="9" hidden="1"/>
    <cellStyle name="Followed Hyperlink" xfId="3294" builtinId="9" hidden="1"/>
    <cellStyle name="Followed Hyperlink" xfId="3296" builtinId="9" hidden="1"/>
    <cellStyle name="Followed Hyperlink" xfId="3298" builtinId="9" hidden="1"/>
    <cellStyle name="Followed Hyperlink" xfId="3300" builtinId="9" hidden="1"/>
    <cellStyle name="Followed Hyperlink" xfId="3302" builtinId="9" hidden="1"/>
    <cellStyle name="Followed Hyperlink" xfId="3304" builtinId="9" hidden="1"/>
    <cellStyle name="Followed Hyperlink" xfId="3306" builtinId="9" hidden="1"/>
    <cellStyle name="Followed Hyperlink" xfId="3308" builtinId="9" hidden="1"/>
    <cellStyle name="Followed Hyperlink" xfId="3310" builtinId="9" hidden="1"/>
    <cellStyle name="Followed Hyperlink" xfId="3312" builtinId="9" hidden="1"/>
    <cellStyle name="Followed Hyperlink" xfId="3314" builtinId="9" hidden="1"/>
    <cellStyle name="Followed Hyperlink" xfId="3316" builtinId="9" hidden="1"/>
    <cellStyle name="Followed Hyperlink" xfId="3318" builtinId="9" hidden="1"/>
    <cellStyle name="Followed Hyperlink" xfId="3320" builtinId="9" hidden="1"/>
    <cellStyle name="Followed Hyperlink" xfId="3322" builtinId="9" hidden="1"/>
    <cellStyle name="Followed Hyperlink" xfId="3324" builtinId="9" hidden="1"/>
    <cellStyle name="Followed Hyperlink" xfId="3326" builtinId="9" hidden="1"/>
    <cellStyle name="Followed Hyperlink" xfId="3328" builtinId="9" hidden="1"/>
    <cellStyle name="Followed Hyperlink" xfId="3330" builtinId="9" hidden="1"/>
    <cellStyle name="Followed Hyperlink" xfId="3332" builtinId="9" hidden="1"/>
    <cellStyle name="Followed Hyperlink" xfId="3334" builtinId="9" hidden="1"/>
    <cellStyle name="Followed Hyperlink" xfId="3336" builtinId="9" hidden="1"/>
    <cellStyle name="Followed Hyperlink" xfId="3338" builtinId="9" hidden="1"/>
    <cellStyle name="Followed Hyperlink" xfId="3340" builtinId="9" hidden="1"/>
    <cellStyle name="Followed Hyperlink" xfId="3342" builtinId="9" hidden="1"/>
    <cellStyle name="Followed Hyperlink" xfId="3344" builtinId="9" hidden="1"/>
    <cellStyle name="Followed Hyperlink" xfId="3346" builtinId="9" hidden="1"/>
    <cellStyle name="Followed Hyperlink" xfId="3348" builtinId="9" hidden="1"/>
    <cellStyle name="Followed Hyperlink" xfId="3350" builtinId="9" hidden="1"/>
    <cellStyle name="Followed Hyperlink" xfId="3352" builtinId="9" hidden="1"/>
    <cellStyle name="Followed Hyperlink" xfId="3354" builtinId="9" hidden="1"/>
    <cellStyle name="Followed Hyperlink" xfId="3356" builtinId="9" hidden="1"/>
    <cellStyle name="Followed Hyperlink" xfId="3358" builtinId="9" hidden="1"/>
    <cellStyle name="Followed Hyperlink" xfId="3360" builtinId="9" hidden="1"/>
    <cellStyle name="Followed Hyperlink" xfId="3362" builtinId="9" hidden="1"/>
    <cellStyle name="Followed Hyperlink" xfId="3364" builtinId="9" hidden="1"/>
    <cellStyle name="Followed Hyperlink" xfId="3366" builtinId="9" hidden="1"/>
    <cellStyle name="Followed Hyperlink" xfId="3368" builtinId="9" hidden="1"/>
    <cellStyle name="Followed Hyperlink" xfId="3370" builtinId="9" hidden="1"/>
    <cellStyle name="Followed Hyperlink" xfId="3372" builtinId="9" hidden="1"/>
    <cellStyle name="Followed Hyperlink" xfId="3374" builtinId="9" hidden="1"/>
    <cellStyle name="Followed Hyperlink" xfId="3376" builtinId="9" hidden="1"/>
    <cellStyle name="Followed Hyperlink" xfId="3378" builtinId="9" hidden="1"/>
    <cellStyle name="Followed Hyperlink" xfId="3380" builtinId="9" hidden="1"/>
    <cellStyle name="Followed Hyperlink" xfId="3382" builtinId="9" hidden="1"/>
    <cellStyle name="Followed Hyperlink" xfId="3384" builtinId="9" hidden="1"/>
    <cellStyle name="Followed Hyperlink" xfId="3386" builtinId="9" hidden="1"/>
    <cellStyle name="Followed Hyperlink" xfId="3388" builtinId="9" hidden="1"/>
    <cellStyle name="Followed Hyperlink" xfId="3390" builtinId="9" hidden="1"/>
    <cellStyle name="Good" xfId="2772" builtinId="26"/>
    <cellStyle name="Hyperlink" xfId="590" builtinId="8" hidden="1"/>
    <cellStyle name="Hyperlink" xfId="592" builtinId="8" hidden="1"/>
    <cellStyle name="Hyperlink" xfId="594" builtinId="8" hidden="1"/>
    <cellStyle name="Hyperlink" xfId="598" builtinId="8" hidden="1"/>
    <cellStyle name="Hyperlink" xfId="600" builtinId="8" hidden="1"/>
    <cellStyle name="Hyperlink" xfId="602" builtinId="8" hidden="1"/>
    <cellStyle name="Hyperlink" xfId="606" builtinId="8" hidden="1"/>
    <cellStyle name="Hyperlink" xfId="608" builtinId="8" hidden="1"/>
    <cellStyle name="Hyperlink" xfId="610" builtinId="8" hidden="1"/>
    <cellStyle name="Hyperlink" xfId="614" builtinId="8" hidden="1"/>
    <cellStyle name="Hyperlink" xfId="616" builtinId="8" hidden="1"/>
    <cellStyle name="Hyperlink" xfId="618" builtinId="8" hidden="1"/>
    <cellStyle name="Hyperlink" xfId="622" builtinId="8" hidden="1"/>
    <cellStyle name="Hyperlink" xfId="624" builtinId="8" hidden="1"/>
    <cellStyle name="Hyperlink" xfId="626" builtinId="8" hidden="1"/>
    <cellStyle name="Hyperlink" xfId="630" builtinId="8" hidden="1"/>
    <cellStyle name="Hyperlink" xfId="632" builtinId="8" hidden="1"/>
    <cellStyle name="Hyperlink" xfId="634" builtinId="8" hidden="1"/>
    <cellStyle name="Hyperlink" xfId="638" builtinId="8" hidden="1"/>
    <cellStyle name="Hyperlink" xfId="640" builtinId="8" hidden="1"/>
    <cellStyle name="Hyperlink" xfId="642" builtinId="8" hidden="1"/>
    <cellStyle name="Hyperlink" xfId="646" builtinId="8" hidden="1"/>
    <cellStyle name="Hyperlink" xfId="648" builtinId="8" hidden="1"/>
    <cellStyle name="Hyperlink" xfId="650" builtinId="8" hidden="1"/>
    <cellStyle name="Hyperlink" xfId="654" builtinId="8" hidden="1"/>
    <cellStyle name="Hyperlink" xfId="656" builtinId="8" hidden="1"/>
    <cellStyle name="Hyperlink" xfId="658" builtinId="8" hidden="1"/>
    <cellStyle name="Hyperlink" xfId="662" builtinId="8" hidden="1"/>
    <cellStyle name="Hyperlink" xfId="664" builtinId="8" hidden="1"/>
    <cellStyle name="Hyperlink" xfId="666" builtinId="8" hidden="1"/>
    <cellStyle name="Hyperlink" xfId="670" builtinId="8" hidden="1"/>
    <cellStyle name="Hyperlink" xfId="672" builtinId="8" hidden="1"/>
    <cellStyle name="Hyperlink" xfId="674" builtinId="8" hidden="1"/>
    <cellStyle name="Hyperlink" xfId="678" builtinId="8" hidden="1"/>
    <cellStyle name="Hyperlink" xfId="680" builtinId="8" hidden="1"/>
    <cellStyle name="Hyperlink" xfId="682" builtinId="8" hidden="1"/>
    <cellStyle name="Hyperlink" xfId="686" builtinId="8" hidden="1"/>
    <cellStyle name="Hyperlink" xfId="688" builtinId="8" hidden="1"/>
    <cellStyle name="Hyperlink" xfId="690" builtinId="8" hidden="1"/>
    <cellStyle name="Hyperlink" xfId="694" builtinId="8" hidden="1"/>
    <cellStyle name="Hyperlink" xfId="696" builtinId="8" hidden="1"/>
    <cellStyle name="Hyperlink" xfId="698" builtinId="8" hidden="1"/>
    <cellStyle name="Hyperlink" xfId="702" builtinId="8" hidden="1"/>
    <cellStyle name="Hyperlink" xfId="704" builtinId="8" hidden="1"/>
    <cellStyle name="Hyperlink" xfId="706" builtinId="8" hidden="1"/>
    <cellStyle name="Hyperlink" xfId="710" builtinId="8" hidden="1"/>
    <cellStyle name="Hyperlink" xfId="712" builtinId="8" hidden="1"/>
    <cellStyle name="Hyperlink" xfId="714" builtinId="8" hidden="1"/>
    <cellStyle name="Hyperlink" xfId="718" builtinId="8" hidden="1"/>
    <cellStyle name="Hyperlink" xfId="720" builtinId="8" hidden="1"/>
    <cellStyle name="Hyperlink" xfId="722" builtinId="8" hidden="1"/>
    <cellStyle name="Hyperlink" xfId="726" builtinId="8" hidden="1"/>
    <cellStyle name="Hyperlink" xfId="728" builtinId="8" hidden="1"/>
    <cellStyle name="Hyperlink" xfId="730" builtinId="8" hidden="1"/>
    <cellStyle name="Hyperlink" xfId="734" builtinId="8" hidden="1"/>
    <cellStyle name="Hyperlink" xfId="736" builtinId="8" hidden="1"/>
    <cellStyle name="Hyperlink" xfId="738" builtinId="8" hidden="1"/>
    <cellStyle name="Hyperlink" xfId="742" builtinId="8" hidden="1"/>
    <cellStyle name="Hyperlink" xfId="744" builtinId="8" hidden="1"/>
    <cellStyle name="Hyperlink" xfId="746" builtinId="8" hidden="1"/>
    <cellStyle name="Hyperlink" xfId="750" builtinId="8" hidden="1"/>
    <cellStyle name="Hyperlink" xfId="752" builtinId="8" hidden="1"/>
    <cellStyle name="Hyperlink" xfId="754" builtinId="8" hidden="1"/>
    <cellStyle name="Hyperlink" xfId="758" builtinId="8" hidden="1"/>
    <cellStyle name="Hyperlink" xfId="760" builtinId="8" hidden="1"/>
    <cellStyle name="Hyperlink" xfId="762" builtinId="8" hidden="1"/>
    <cellStyle name="Hyperlink" xfId="766" builtinId="8" hidden="1"/>
    <cellStyle name="Hyperlink" xfId="768" builtinId="8" hidden="1"/>
    <cellStyle name="Hyperlink" xfId="770" builtinId="8" hidden="1"/>
    <cellStyle name="Hyperlink" xfId="774" builtinId="8" hidden="1"/>
    <cellStyle name="Hyperlink" xfId="776" builtinId="8" hidden="1"/>
    <cellStyle name="Hyperlink" xfId="778" builtinId="8" hidden="1"/>
    <cellStyle name="Hyperlink" xfId="782" builtinId="8" hidden="1"/>
    <cellStyle name="Hyperlink" xfId="784" builtinId="8" hidden="1"/>
    <cellStyle name="Hyperlink" xfId="786" builtinId="8" hidden="1"/>
    <cellStyle name="Hyperlink" xfId="790" builtinId="8" hidden="1"/>
    <cellStyle name="Hyperlink" xfId="792" builtinId="8" hidden="1"/>
    <cellStyle name="Hyperlink" xfId="794" builtinId="8" hidden="1"/>
    <cellStyle name="Hyperlink" xfId="798" builtinId="8" hidden="1"/>
    <cellStyle name="Hyperlink" xfId="800" builtinId="8" hidden="1"/>
    <cellStyle name="Hyperlink" xfId="802" builtinId="8" hidden="1"/>
    <cellStyle name="Hyperlink" xfId="806" builtinId="8" hidden="1"/>
    <cellStyle name="Hyperlink" xfId="808" builtinId="8" hidden="1"/>
    <cellStyle name="Hyperlink" xfId="810" builtinId="8" hidden="1"/>
    <cellStyle name="Hyperlink" xfId="814" builtinId="8" hidden="1"/>
    <cellStyle name="Hyperlink" xfId="816" builtinId="8" hidden="1"/>
    <cellStyle name="Hyperlink" xfId="818" builtinId="8" hidden="1"/>
    <cellStyle name="Hyperlink" xfId="822" builtinId="8" hidden="1"/>
    <cellStyle name="Hyperlink" xfId="824" builtinId="8" hidden="1"/>
    <cellStyle name="Hyperlink" xfId="826" builtinId="8" hidden="1"/>
    <cellStyle name="Hyperlink" xfId="830" builtinId="8" hidden="1"/>
    <cellStyle name="Hyperlink" xfId="832" builtinId="8" hidden="1"/>
    <cellStyle name="Hyperlink" xfId="834" builtinId="8" hidden="1"/>
    <cellStyle name="Hyperlink" xfId="838" builtinId="8" hidden="1"/>
    <cellStyle name="Hyperlink" xfId="840" builtinId="8" hidden="1"/>
    <cellStyle name="Hyperlink" xfId="842" builtinId="8" hidden="1"/>
    <cellStyle name="Hyperlink" xfId="846" builtinId="8" hidden="1"/>
    <cellStyle name="Hyperlink" xfId="848" builtinId="8" hidden="1"/>
    <cellStyle name="Hyperlink" xfId="850" builtinId="8" hidden="1"/>
    <cellStyle name="Hyperlink" xfId="854" builtinId="8" hidden="1"/>
    <cellStyle name="Hyperlink" xfId="856" builtinId="8" hidden="1"/>
    <cellStyle name="Hyperlink" xfId="858" builtinId="8" hidden="1"/>
    <cellStyle name="Hyperlink" xfId="862" builtinId="8" hidden="1"/>
    <cellStyle name="Hyperlink" xfId="864" builtinId="8" hidden="1"/>
    <cellStyle name="Hyperlink" xfId="866" builtinId="8" hidden="1"/>
    <cellStyle name="Hyperlink" xfId="870" builtinId="8" hidden="1"/>
    <cellStyle name="Hyperlink" xfId="872" builtinId="8" hidden="1"/>
    <cellStyle name="Hyperlink" xfId="874" builtinId="8" hidden="1"/>
    <cellStyle name="Hyperlink" xfId="878" builtinId="8" hidden="1"/>
    <cellStyle name="Hyperlink" xfId="880" builtinId="8" hidden="1"/>
    <cellStyle name="Hyperlink" xfId="882" builtinId="8" hidden="1"/>
    <cellStyle name="Hyperlink" xfId="886" builtinId="8" hidden="1"/>
    <cellStyle name="Hyperlink" xfId="888" builtinId="8" hidden="1"/>
    <cellStyle name="Hyperlink" xfId="890" builtinId="8" hidden="1"/>
    <cellStyle name="Hyperlink" xfId="894" builtinId="8" hidden="1"/>
    <cellStyle name="Hyperlink" xfId="896" builtinId="8" hidden="1"/>
    <cellStyle name="Hyperlink" xfId="898" builtinId="8" hidden="1"/>
    <cellStyle name="Hyperlink" xfId="902" builtinId="8" hidden="1"/>
    <cellStyle name="Hyperlink" xfId="904" builtinId="8" hidden="1"/>
    <cellStyle name="Hyperlink" xfId="906" builtinId="8" hidden="1"/>
    <cellStyle name="Hyperlink" xfId="910" builtinId="8" hidden="1"/>
    <cellStyle name="Hyperlink" xfId="912" builtinId="8" hidden="1"/>
    <cellStyle name="Hyperlink" xfId="914" builtinId="8" hidden="1"/>
    <cellStyle name="Hyperlink" xfId="918" builtinId="8" hidden="1"/>
    <cellStyle name="Hyperlink" xfId="920" builtinId="8" hidden="1"/>
    <cellStyle name="Hyperlink" xfId="922" builtinId="8" hidden="1"/>
    <cellStyle name="Hyperlink" xfId="926" builtinId="8" hidden="1"/>
    <cellStyle name="Hyperlink" xfId="928" builtinId="8" hidden="1"/>
    <cellStyle name="Hyperlink" xfId="930" builtinId="8" hidden="1"/>
    <cellStyle name="Hyperlink" xfId="934" builtinId="8" hidden="1"/>
    <cellStyle name="Hyperlink" xfId="936" builtinId="8" hidden="1"/>
    <cellStyle name="Hyperlink" xfId="938" builtinId="8" hidden="1"/>
    <cellStyle name="Hyperlink" xfId="942" builtinId="8" hidden="1"/>
    <cellStyle name="Hyperlink" xfId="944" builtinId="8" hidden="1"/>
    <cellStyle name="Hyperlink" xfId="946" builtinId="8" hidden="1"/>
    <cellStyle name="Hyperlink" xfId="950" builtinId="8" hidden="1"/>
    <cellStyle name="Hyperlink" xfId="952" builtinId="8" hidden="1"/>
    <cellStyle name="Hyperlink" xfId="954" builtinId="8" hidden="1"/>
    <cellStyle name="Hyperlink" xfId="958" builtinId="8" hidden="1"/>
    <cellStyle name="Hyperlink" xfId="960" builtinId="8" hidden="1"/>
    <cellStyle name="Hyperlink" xfId="962" builtinId="8" hidden="1"/>
    <cellStyle name="Hyperlink" xfId="966" builtinId="8" hidden="1"/>
    <cellStyle name="Hyperlink" xfId="968" builtinId="8" hidden="1"/>
    <cellStyle name="Hyperlink" xfId="970" builtinId="8" hidden="1"/>
    <cellStyle name="Hyperlink" xfId="974" builtinId="8" hidden="1"/>
    <cellStyle name="Hyperlink" xfId="976" builtinId="8" hidden="1"/>
    <cellStyle name="Hyperlink" xfId="978" builtinId="8" hidden="1"/>
    <cellStyle name="Hyperlink" xfId="982" builtinId="8" hidden="1"/>
    <cellStyle name="Hyperlink" xfId="984" builtinId="8" hidden="1"/>
    <cellStyle name="Hyperlink" xfId="986" builtinId="8" hidden="1"/>
    <cellStyle name="Hyperlink" xfId="990" builtinId="8" hidden="1"/>
    <cellStyle name="Hyperlink" xfId="992" builtinId="8" hidden="1"/>
    <cellStyle name="Hyperlink" xfId="994" builtinId="8" hidden="1"/>
    <cellStyle name="Hyperlink" xfId="998" builtinId="8" hidden="1"/>
    <cellStyle name="Hyperlink" xfId="1000" builtinId="8" hidden="1"/>
    <cellStyle name="Hyperlink" xfId="1002" builtinId="8" hidden="1"/>
    <cellStyle name="Hyperlink" xfId="1006" builtinId="8" hidden="1"/>
    <cellStyle name="Hyperlink" xfId="1008" builtinId="8" hidden="1"/>
    <cellStyle name="Hyperlink" xfId="1010" builtinId="8" hidden="1"/>
    <cellStyle name="Hyperlink" xfId="1014" builtinId="8" hidden="1"/>
    <cellStyle name="Hyperlink" xfId="1016" builtinId="8" hidden="1"/>
    <cellStyle name="Hyperlink" xfId="1018" builtinId="8" hidden="1"/>
    <cellStyle name="Hyperlink" xfId="1022" builtinId="8" hidden="1"/>
    <cellStyle name="Hyperlink" xfId="1024" builtinId="8" hidden="1"/>
    <cellStyle name="Hyperlink" xfId="1026" builtinId="8" hidden="1"/>
    <cellStyle name="Hyperlink" xfId="1030" builtinId="8" hidden="1"/>
    <cellStyle name="Hyperlink" xfId="1032" builtinId="8" hidden="1"/>
    <cellStyle name="Hyperlink" xfId="1034" builtinId="8" hidden="1"/>
    <cellStyle name="Hyperlink" xfId="1038" builtinId="8" hidden="1"/>
    <cellStyle name="Hyperlink" xfId="1040" builtinId="8" hidden="1"/>
    <cellStyle name="Hyperlink" xfId="1042" builtinId="8" hidden="1"/>
    <cellStyle name="Hyperlink" xfId="1046" builtinId="8" hidden="1"/>
    <cellStyle name="Hyperlink" xfId="1048" builtinId="8" hidden="1"/>
    <cellStyle name="Hyperlink" xfId="1050" builtinId="8" hidden="1"/>
    <cellStyle name="Hyperlink" xfId="1054" builtinId="8" hidden="1"/>
    <cellStyle name="Hyperlink" xfId="1056" builtinId="8" hidden="1"/>
    <cellStyle name="Hyperlink" xfId="1058" builtinId="8" hidden="1"/>
    <cellStyle name="Hyperlink" xfId="1062" builtinId="8" hidden="1"/>
    <cellStyle name="Hyperlink" xfId="1064" builtinId="8" hidden="1"/>
    <cellStyle name="Hyperlink" xfId="1066" builtinId="8" hidden="1"/>
    <cellStyle name="Hyperlink" xfId="1070" builtinId="8" hidden="1"/>
    <cellStyle name="Hyperlink" xfId="1072" builtinId="8" hidden="1"/>
    <cellStyle name="Hyperlink" xfId="1074" builtinId="8" hidden="1"/>
    <cellStyle name="Hyperlink" xfId="1078" builtinId="8" hidden="1"/>
    <cellStyle name="Hyperlink" xfId="1080" builtinId="8" hidden="1"/>
    <cellStyle name="Hyperlink" xfId="1082" builtinId="8" hidden="1"/>
    <cellStyle name="Hyperlink" xfId="1086" builtinId="8" hidden="1"/>
    <cellStyle name="Hyperlink" xfId="1088" builtinId="8" hidden="1"/>
    <cellStyle name="Hyperlink" xfId="1090" builtinId="8" hidden="1"/>
    <cellStyle name="Hyperlink" xfId="1094" builtinId="8" hidden="1"/>
    <cellStyle name="Hyperlink" xfId="1096" builtinId="8" hidden="1"/>
    <cellStyle name="Hyperlink" xfId="1098" builtinId="8" hidden="1"/>
    <cellStyle name="Hyperlink" xfId="1102" builtinId="8" hidden="1"/>
    <cellStyle name="Hyperlink" xfId="1104" builtinId="8" hidden="1"/>
    <cellStyle name="Hyperlink" xfId="1106" builtinId="8" hidden="1"/>
    <cellStyle name="Hyperlink" xfId="1110" builtinId="8" hidden="1"/>
    <cellStyle name="Hyperlink" xfId="1112" builtinId="8" hidden="1"/>
    <cellStyle name="Hyperlink" xfId="1114" builtinId="8" hidden="1"/>
    <cellStyle name="Hyperlink" xfId="1118" builtinId="8" hidden="1"/>
    <cellStyle name="Hyperlink" xfId="1120" builtinId="8" hidden="1"/>
    <cellStyle name="Hyperlink" xfId="1122" builtinId="8" hidden="1"/>
    <cellStyle name="Hyperlink" xfId="1126" builtinId="8" hidden="1"/>
    <cellStyle name="Hyperlink" xfId="1128" builtinId="8" hidden="1"/>
    <cellStyle name="Hyperlink" xfId="1130" builtinId="8" hidden="1"/>
    <cellStyle name="Hyperlink" xfId="1134" builtinId="8" hidden="1"/>
    <cellStyle name="Hyperlink" xfId="1136" builtinId="8" hidden="1"/>
    <cellStyle name="Hyperlink" xfId="1138" builtinId="8" hidden="1"/>
    <cellStyle name="Hyperlink" xfId="1142" builtinId="8" hidden="1"/>
    <cellStyle name="Hyperlink" xfId="1144" builtinId="8" hidden="1"/>
    <cellStyle name="Hyperlink" xfId="1146" builtinId="8" hidden="1"/>
    <cellStyle name="Hyperlink" xfId="1150" builtinId="8" hidden="1"/>
    <cellStyle name="Hyperlink" xfId="1152" builtinId="8" hidden="1"/>
    <cellStyle name="Hyperlink" xfId="1154" builtinId="8" hidden="1"/>
    <cellStyle name="Hyperlink" xfId="1158" builtinId="8" hidden="1"/>
    <cellStyle name="Hyperlink" xfId="1160" builtinId="8" hidden="1"/>
    <cellStyle name="Hyperlink" xfId="1162" builtinId="8" hidden="1"/>
    <cellStyle name="Hyperlink" xfId="1166" builtinId="8" hidden="1"/>
    <cellStyle name="Hyperlink" xfId="1168" builtinId="8" hidden="1"/>
    <cellStyle name="Hyperlink" xfId="1170" builtinId="8" hidden="1"/>
    <cellStyle name="Hyperlink" xfId="1174" builtinId="8" hidden="1"/>
    <cellStyle name="Hyperlink" xfId="1176" builtinId="8" hidden="1"/>
    <cellStyle name="Hyperlink" xfId="1178" builtinId="8" hidden="1"/>
    <cellStyle name="Hyperlink" xfId="1182" builtinId="8" hidden="1"/>
    <cellStyle name="Hyperlink" xfId="1184" builtinId="8" hidden="1"/>
    <cellStyle name="Hyperlink" xfId="1186" builtinId="8" hidden="1"/>
    <cellStyle name="Hyperlink" xfId="1190" builtinId="8" hidden="1"/>
    <cellStyle name="Hyperlink" xfId="1192" builtinId="8" hidden="1"/>
    <cellStyle name="Hyperlink" xfId="1194" builtinId="8" hidden="1"/>
    <cellStyle name="Hyperlink" xfId="1198" builtinId="8" hidden="1"/>
    <cellStyle name="Hyperlink" xfId="1200" builtinId="8" hidden="1"/>
    <cellStyle name="Hyperlink" xfId="1202" builtinId="8" hidden="1"/>
    <cellStyle name="Hyperlink" xfId="1206" builtinId="8" hidden="1"/>
    <cellStyle name="Hyperlink" xfId="1208" builtinId="8" hidden="1"/>
    <cellStyle name="Hyperlink" xfId="1210" builtinId="8" hidden="1"/>
    <cellStyle name="Hyperlink" xfId="1214" builtinId="8" hidden="1"/>
    <cellStyle name="Hyperlink" xfId="1216" builtinId="8" hidden="1"/>
    <cellStyle name="Hyperlink" xfId="1218" builtinId="8" hidden="1"/>
    <cellStyle name="Hyperlink" xfId="1222" builtinId="8" hidden="1"/>
    <cellStyle name="Hyperlink" xfId="1224" builtinId="8" hidden="1"/>
    <cellStyle name="Hyperlink" xfId="1226" builtinId="8" hidden="1"/>
    <cellStyle name="Hyperlink" xfId="1230" builtinId="8" hidden="1"/>
    <cellStyle name="Hyperlink" xfId="1232" builtinId="8" hidden="1"/>
    <cellStyle name="Hyperlink" xfId="1234" builtinId="8" hidden="1"/>
    <cellStyle name="Hyperlink" xfId="1238" builtinId="8" hidden="1"/>
    <cellStyle name="Hyperlink" xfId="1240" builtinId="8" hidden="1"/>
    <cellStyle name="Hyperlink" xfId="1242" builtinId="8" hidden="1"/>
    <cellStyle name="Hyperlink" xfId="1246" builtinId="8" hidden="1"/>
    <cellStyle name="Hyperlink" xfId="1248" builtinId="8" hidden="1"/>
    <cellStyle name="Hyperlink" xfId="1250" builtinId="8" hidden="1"/>
    <cellStyle name="Hyperlink" xfId="1254" builtinId="8" hidden="1"/>
    <cellStyle name="Hyperlink" xfId="1256" builtinId="8" hidden="1"/>
    <cellStyle name="Hyperlink" xfId="1258" builtinId="8" hidden="1"/>
    <cellStyle name="Hyperlink" xfId="1262" builtinId="8" hidden="1"/>
    <cellStyle name="Hyperlink" xfId="1264" builtinId="8" hidden="1"/>
    <cellStyle name="Hyperlink" xfId="1266" builtinId="8" hidden="1"/>
    <cellStyle name="Hyperlink" xfId="1270" builtinId="8" hidden="1"/>
    <cellStyle name="Hyperlink" xfId="1272" builtinId="8" hidden="1"/>
    <cellStyle name="Hyperlink" xfId="1274" builtinId="8" hidden="1"/>
    <cellStyle name="Hyperlink" xfId="1278" builtinId="8" hidden="1"/>
    <cellStyle name="Hyperlink" xfId="1280" builtinId="8" hidden="1"/>
    <cellStyle name="Hyperlink" xfId="1282" builtinId="8" hidden="1"/>
    <cellStyle name="Hyperlink" xfId="1286" builtinId="8" hidden="1"/>
    <cellStyle name="Hyperlink" xfId="1288" builtinId="8" hidden="1"/>
    <cellStyle name="Hyperlink" xfId="1290" builtinId="8" hidden="1"/>
    <cellStyle name="Hyperlink" xfId="1294" builtinId="8" hidden="1"/>
    <cellStyle name="Hyperlink" xfId="1296" builtinId="8" hidden="1"/>
    <cellStyle name="Hyperlink" xfId="1298" builtinId="8" hidden="1"/>
    <cellStyle name="Hyperlink" xfId="1302" builtinId="8" hidden="1"/>
    <cellStyle name="Hyperlink" xfId="1304" builtinId="8" hidden="1"/>
    <cellStyle name="Hyperlink" xfId="1306" builtinId="8" hidden="1"/>
    <cellStyle name="Hyperlink" xfId="1310" builtinId="8" hidden="1"/>
    <cellStyle name="Hyperlink" xfId="1312" builtinId="8" hidden="1"/>
    <cellStyle name="Hyperlink" xfId="1314" builtinId="8" hidden="1"/>
    <cellStyle name="Hyperlink" xfId="1318" builtinId="8" hidden="1"/>
    <cellStyle name="Hyperlink" xfId="1320" builtinId="8" hidden="1"/>
    <cellStyle name="Hyperlink" xfId="1322" builtinId="8" hidden="1"/>
    <cellStyle name="Hyperlink" xfId="1326" builtinId="8" hidden="1"/>
    <cellStyle name="Hyperlink" xfId="1328" builtinId="8" hidden="1"/>
    <cellStyle name="Hyperlink" xfId="1330" builtinId="8" hidden="1"/>
    <cellStyle name="Hyperlink" xfId="1334" builtinId="8" hidden="1"/>
    <cellStyle name="Hyperlink" xfId="1336" builtinId="8" hidden="1"/>
    <cellStyle name="Hyperlink" xfId="1338" builtinId="8" hidden="1"/>
    <cellStyle name="Hyperlink" xfId="1342" builtinId="8" hidden="1"/>
    <cellStyle name="Hyperlink" xfId="1344" builtinId="8" hidden="1"/>
    <cellStyle name="Hyperlink" xfId="1346" builtinId="8" hidden="1"/>
    <cellStyle name="Hyperlink" xfId="1350" builtinId="8" hidden="1"/>
    <cellStyle name="Hyperlink" xfId="1352" builtinId="8" hidden="1"/>
    <cellStyle name="Hyperlink" xfId="1354" builtinId="8" hidden="1"/>
    <cellStyle name="Hyperlink" xfId="1358" builtinId="8" hidden="1"/>
    <cellStyle name="Hyperlink" xfId="1360" builtinId="8" hidden="1"/>
    <cellStyle name="Hyperlink" xfId="1362" builtinId="8" hidden="1"/>
    <cellStyle name="Hyperlink" xfId="1366" builtinId="8" hidden="1"/>
    <cellStyle name="Hyperlink" xfId="1368" builtinId="8" hidden="1"/>
    <cellStyle name="Hyperlink" xfId="1370" builtinId="8" hidden="1"/>
    <cellStyle name="Hyperlink" xfId="1374" builtinId="8" hidden="1"/>
    <cellStyle name="Hyperlink" xfId="1376" builtinId="8" hidden="1"/>
    <cellStyle name="Hyperlink" xfId="1378" builtinId="8" hidden="1"/>
    <cellStyle name="Hyperlink" xfId="1382" builtinId="8" hidden="1"/>
    <cellStyle name="Hyperlink" xfId="1384" builtinId="8" hidden="1"/>
    <cellStyle name="Hyperlink" xfId="1386" builtinId="8" hidden="1"/>
    <cellStyle name="Hyperlink" xfId="1390" builtinId="8" hidden="1"/>
    <cellStyle name="Hyperlink" xfId="1392" builtinId="8" hidden="1"/>
    <cellStyle name="Hyperlink" xfId="1394" builtinId="8" hidden="1"/>
    <cellStyle name="Hyperlink" xfId="1398" builtinId="8" hidden="1"/>
    <cellStyle name="Hyperlink" xfId="1400" builtinId="8" hidden="1"/>
    <cellStyle name="Hyperlink" xfId="1402" builtinId="8" hidden="1"/>
    <cellStyle name="Hyperlink" xfId="1406" builtinId="8" hidden="1"/>
    <cellStyle name="Hyperlink" xfId="1408" builtinId="8" hidden="1"/>
    <cellStyle name="Hyperlink" xfId="1410" builtinId="8" hidden="1"/>
    <cellStyle name="Hyperlink" xfId="1414" builtinId="8" hidden="1"/>
    <cellStyle name="Hyperlink" xfId="1416" builtinId="8" hidden="1"/>
    <cellStyle name="Hyperlink" xfId="1418" builtinId="8" hidden="1"/>
    <cellStyle name="Hyperlink" xfId="1422" builtinId="8" hidden="1"/>
    <cellStyle name="Hyperlink" xfId="1424" builtinId="8" hidden="1"/>
    <cellStyle name="Hyperlink" xfId="1426" builtinId="8" hidden="1"/>
    <cellStyle name="Hyperlink" xfId="1430" builtinId="8" hidden="1"/>
    <cellStyle name="Hyperlink" xfId="1432" builtinId="8" hidden="1"/>
    <cellStyle name="Hyperlink" xfId="1434" builtinId="8" hidden="1"/>
    <cellStyle name="Hyperlink" xfId="1438" builtinId="8" hidden="1"/>
    <cellStyle name="Hyperlink" xfId="1440" builtinId="8" hidden="1"/>
    <cellStyle name="Hyperlink" xfId="1442" builtinId="8" hidden="1"/>
    <cellStyle name="Hyperlink" xfId="1446" builtinId="8" hidden="1"/>
    <cellStyle name="Hyperlink" xfId="1448" builtinId="8" hidden="1"/>
    <cellStyle name="Hyperlink" xfId="1450" builtinId="8" hidden="1"/>
    <cellStyle name="Hyperlink" xfId="1454" builtinId="8" hidden="1"/>
    <cellStyle name="Hyperlink" xfId="1456" builtinId="8" hidden="1"/>
    <cellStyle name="Hyperlink" xfId="1458" builtinId="8" hidden="1"/>
    <cellStyle name="Hyperlink" xfId="1462" builtinId="8" hidden="1"/>
    <cellStyle name="Hyperlink" xfId="1464" builtinId="8" hidden="1"/>
    <cellStyle name="Hyperlink" xfId="1466" builtinId="8" hidden="1"/>
    <cellStyle name="Hyperlink" xfId="1470" builtinId="8" hidden="1"/>
    <cellStyle name="Hyperlink" xfId="1472" builtinId="8" hidden="1"/>
    <cellStyle name="Hyperlink" xfId="1474" builtinId="8" hidden="1"/>
    <cellStyle name="Hyperlink" xfId="1478" builtinId="8" hidden="1"/>
    <cellStyle name="Hyperlink" xfId="1480" builtinId="8" hidden="1"/>
    <cellStyle name="Hyperlink" xfId="1482" builtinId="8" hidden="1"/>
    <cellStyle name="Hyperlink" xfId="1486" builtinId="8" hidden="1"/>
    <cellStyle name="Hyperlink" xfId="1488" builtinId="8" hidden="1"/>
    <cellStyle name="Hyperlink" xfId="1490" builtinId="8" hidden="1"/>
    <cellStyle name="Hyperlink" xfId="1494" builtinId="8" hidden="1"/>
    <cellStyle name="Hyperlink" xfId="1496" builtinId="8" hidden="1"/>
    <cellStyle name="Hyperlink" xfId="1498" builtinId="8" hidden="1"/>
    <cellStyle name="Hyperlink" xfId="1502" builtinId="8" hidden="1"/>
    <cellStyle name="Hyperlink" xfId="1504" builtinId="8" hidden="1"/>
    <cellStyle name="Hyperlink" xfId="1506" builtinId="8" hidden="1"/>
    <cellStyle name="Hyperlink" xfId="1510" builtinId="8" hidden="1"/>
    <cellStyle name="Hyperlink" xfId="1512" builtinId="8" hidden="1"/>
    <cellStyle name="Hyperlink" xfId="1514" builtinId="8" hidden="1"/>
    <cellStyle name="Hyperlink" xfId="1518" builtinId="8" hidden="1"/>
    <cellStyle name="Hyperlink" xfId="1520" builtinId="8" hidden="1"/>
    <cellStyle name="Hyperlink" xfId="1522" builtinId="8" hidden="1"/>
    <cellStyle name="Hyperlink" xfId="1526" builtinId="8" hidden="1"/>
    <cellStyle name="Hyperlink" xfId="1528" builtinId="8" hidden="1"/>
    <cellStyle name="Hyperlink" xfId="1530" builtinId="8" hidden="1"/>
    <cellStyle name="Hyperlink" xfId="1534" builtinId="8" hidden="1"/>
    <cellStyle name="Hyperlink" xfId="1536" builtinId="8" hidden="1"/>
    <cellStyle name="Hyperlink" xfId="1538" builtinId="8" hidden="1"/>
    <cellStyle name="Hyperlink" xfId="1542" builtinId="8" hidden="1"/>
    <cellStyle name="Hyperlink" xfId="1544" builtinId="8" hidden="1"/>
    <cellStyle name="Hyperlink" xfId="1546" builtinId="8" hidden="1"/>
    <cellStyle name="Hyperlink" xfId="1550" builtinId="8" hidden="1"/>
    <cellStyle name="Hyperlink" xfId="1552" builtinId="8" hidden="1"/>
    <cellStyle name="Hyperlink" xfId="1554" builtinId="8" hidden="1"/>
    <cellStyle name="Hyperlink" xfId="1558" builtinId="8" hidden="1"/>
    <cellStyle name="Hyperlink" xfId="1560" builtinId="8" hidden="1"/>
    <cellStyle name="Hyperlink" xfId="1562" builtinId="8" hidden="1"/>
    <cellStyle name="Hyperlink" xfId="1566" builtinId="8" hidden="1"/>
    <cellStyle name="Hyperlink" xfId="1568" builtinId="8" hidden="1"/>
    <cellStyle name="Hyperlink" xfId="1570" builtinId="8" hidden="1"/>
    <cellStyle name="Hyperlink" xfId="1574" builtinId="8" hidden="1"/>
    <cellStyle name="Hyperlink" xfId="1576" builtinId="8" hidden="1"/>
    <cellStyle name="Hyperlink" xfId="1578" builtinId="8" hidden="1"/>
    <cellStyle name="Hyperlink" xfId="1582" builtinId="8" hidden="1"/>
    <cellStyle name="Hyperlink" xfId="1584" builtinId="8" hidden="1"/>
    <cellStyle name="Hyperlink" xfId="1586" builtinId="8" hidden="1"/>
    <cellStyle name="Hyperlink" xfId="1590" builtinId="8" hidden="1"/>
    <cellStyle name="Hyperlink" xfId="1592" builtinId="8" hidden="1"/>
    <cellStyle name="Hyperlink" xfId="1594" builtinId="8" hidden="1"/>
    <cellStyle name="Hyperlink" xfId="1598" builtinId="8" hidden="1"/>
    <cellStyle name="Hyperlink" xfId="1600" builtinId="8" hidden="1"/>
    <cellStyle name="Hyperlink" xfId="1602" builtinId="8" hidden="1"/>
    <cellStyle name="Hyperlink" xfId="1606" builtinId="8" hidden="1"/>
    <cellStyle name="Hyperlink" xfId="1608" builtinId="8" hidden="1"/>
    <cellStyle name="Hyperlink" xfId="1610" builtinId="8" hidden="1"/>
    <cellStyle name="Hyperlink" xfId="1614" builtinId="8" hidden="1"/>
    <cellStyle name="Hyperlink" xfId="1616" builtinId="8" hidden="1"/>
    <cellStyle name="Hyperlink" xfId="1618" builtinId="8" hidden="1"/>
    <cellStyle name="Hyperlink" xfId="1622" builtinId="8" hidden="1"/>
    <cellStyle name="Hyperlink" xfId="1624" builtinId="8" hidden="1"/>
    <cellStyle name="Hyperlink" xfId="1626" builtinId="8" hidden="1"/>
    <cellStyle name="Hyperlink" xfId="1630" builtinId="8" hidden="1"/>
    <cellStyle name="Hyperlink" xfId="1632" builtinId="8" hidden="1"/>
    <cellStyle name="Hyperlink" xfId="1634" builtinId="8" hidden="1"/>
    <cellStyle name="Hyperlink" xfId="1638" builtinId="8" hidden="1"/>
    <cellStyle name="Hyperlink" xfId="1640" builtinId="8" hidden="1"/>
    <cellStyle name="Hyperlink" xfId="1642" builtinId="8" hidden="1"/>
    <cellStyle name="Hyperlink" xfId="1646" builtinId="8" hidden="1"/>
    <cellStyle name="Hyperlink" xfId="1648" builtinId="8" hidden="1"/>
    <cellStyle name="Hyperlink" xfId="1650" builtinId="8" hidden="1"/>
    <cellStyle name="Hyperlink" xfId="1654" builtinId="8" hidden="1"/>
    <cellStyle name="Hyperlink" xfId="1656" builtinId="8" hidden="1"/>
    <cellStyle name="Hyperlink" xfId="1658" builtinId="8" hidden="1"/>
    <cellStyle name="Hyperlink" xfId="1662" builtinId="8" hidden="1"/>
    <cellStyle name="Hyperlink" xfId="1664" builtinId="8" hidden="1"/>
    <cellStyle name="Hyperlink" xfId="1666" builtinId="8" hidden="1"/>
    <cellStyle name="Hyperlink" xfId="1670" builtinId="8" hidden="1"/>
    <cellStyle name="Hyperlink" xfId="1672" builtinId="8" hidden="1"/>
    <cellStyle name="Hyperlink" xfId="1674" builtinId="8" hidden="1"/>
    <cellStyle name="Hyperlink" xfId="1678" builtinId="8" hidden="1"/>
    <cellStyle name="Hyperlink" xfId="1680" builtinId="8" hidden="1"/>
    <cellStyle name="Hyperlink" xfId="1682" builtinId="8" hidden="1"/>
    <cellStyle name="Hyperlink" xfId="1686" builtinId="8" hidden="1"/>
    <cellStyle name="Hyperlink" xfId="1684" builtinId="8" hidden="1"/>
    <cellStyle name="Hyperlink" xfId="1676" builtinId="8" hidden="1"/>
    <cellStyle name="Hyperlink" xfId="1668" builtinId="8" hidden="1"/>
    <cellStyle name="Hyperlink" xfId="1660" builtinId="8" hidden="1"/>
    <cellStyle name="Hyperlink" xfId="1652" builtinId="8" hidden="1"/>
    <cellStyle name="Hyperlink" xfId="1644" builtinId="8" hidden="1"/>
    <cellStyle name="Hyperlink" xfId="1636" builtinId="8" hidden="1"/>
    <cellStyle name="Hyperlink" xfId="1628" builtinId="8" hidden="1"/>
    <cellStyle name="Hyperlink" xfId="1620" builtinId="8" hidden="1"/>
    <cellStyle name="Hyperlink" xfId="1612" builtinId="8" hidden="1"/>
    <cellStyle name="Hyperlink" xfId="1604" builtinId="8" hidden="1"/>
    <cellStyle name="Hyperlink" xfId="1596" builtinId="8" hidden="1"/>
    <cellStyle name="Hyperlink" xfId="1588" builtinId="8" hidden="1"/>
    <cellStyle name="Hyperlink" xfId="1580" builtinId="8" hidden="1"/>
    <cellStyle name="Hyperlink" xfId="1572" builtinId="8" hidden="1"/>
    <cellStyle name="Hyperlink" xfId="1564" builtinId="8" hidden="1"/>
    <cellStyle name="Hyperlink" xfId="1556" builtinId="8" hidden="1"/>
    <cellStyle name="Hyperlink" xfId="1548" builtinId="8" hidden="1"/>
    <cellStyle name="Hyperlink" xfId="1540" builtinId="8" hidden="1"/>
    <cellStyle name="Hyperlink" xfId="1532" builtinId="8" hidden="1"/>
    <cellStyle name="Hyperlink" xfId="1524" builtinId="8" hidden="1"/>
    <cellStyle name="Hyperlink" xfId="1516" builtinId="8" hidden="1"/>
    <cellStyle name="Hyperlink" xfId="1508" builtinId="8" hidden="1"/>
    <cellStyle name="Hyperlink" xfId="1500" builtinId="8" hidden="1"/>
    <cellStyle name="Hyperlink" xfId="1492" builtinId="8" hidden="1"/>
    <cellStyle name="Hyperlink" xfId="1484" builtinId="8" hidden="1"/>
    <cellStyle name="Hyperlink" xfId="1476" builtinId="8" hidden="1"/>
    <cellStyle name="Hyperlink" xfId="1468" builtinId="8" hidden="1"/>
    <cellStyle name="Hyperlink" xfId="1460" builtinId="8" hidden="1"/>
    <cellStyle name="Hyperlink" xfId="1452" builtinId="8" hidden="1"/>
    <cellStyle name="Hyperlink" xfId="1444" builtinId="8" hidden="1"/>
    <cellStyle name="Hyperlink" xfId="1436" builtinId="8" hidden="1"/>
    <cellStyle name="Hyperlink" xfId="1428" builtinId="8" hidden="1"/>
    <cellStyle name="Hyperlink" xfId="1420" builtinId="8" hidden="1"/>
    <cellStyle name="Hyperlink" xfId="1412" builtinId="8" hidden="1"/>
    <cellStyle name="Hyperlink" xfId="1404" builtinId="8" hidden="1"/>
    <cellStyle name="Hyperlink" xfId="1396" builtinId="8" hidden="1"/>
    <cellStyle name="Hyperlink" xfId="1388" builtinId="8" hidden="1"/>
    <cellStyle name="Hyperlink" xfId="1380" builtinId="8" hidden="1"/>
    <cellStyle name="Hyperlink" xfId="1372" builtinId="8" hidden="1"/>
    <cellStyle name="Hyperlink" xfId="1364" builtinId="8" hidden="1"/>
    <cellStyle name="Hyperlink" xfId="1356" builtinId="8" hidden="1"/>
    <cellStyle name="Hyperlink" xfId="1348" builtinId="8" hidden="1"/>
    <cellStyle name="Hyperlink" xfId="1340" builtinId="8" hidden="1"/>
    <cellStyle name="Hyperlink" xfId="1332" builtinId="8" hidden="1"/>
    <cellStyle name="Hyperlink" xfId="1324" builtinId="8" hidden="1"/>
    <cellStyle name="Hyperlink" xfId="1316" builtinId="8" hidden="1"/>
    <cellStyle name="Hyperlink" xfId="1308" builtinId="8" hidden="1"/>
    <cellStyle name="Hyperlink" xfId="1300" builtinId="8" hidden="1"/>
    <cellStyle name="Hyperlink" xfId="1292" builtinId="8" hidden="1"/>
    <cellStyle name="Hyperlink" xfId="1284" builtinId="8" hidden="1"/>
    <cellStyle name="Hyperlink" xfId="1276" builtinId="8" hidden="1"/>
    <cellStyle name="Hyperlink" xfId="1268" builtinId="8" hidden="1"/>
    <cellStyle name="Hyperlink" xfId="1260" builtinId="8" hidden="1"/>
    <cellStyle name="Hyperlink" xfId="1252" builtinId="8" hidden="1"/>
    <cellStyle name="Hyperlink" xfId="1244" builtinId="8" hidden="1"/>
    <cellStyle name="Hyperlink" xfId="1236" builtinId="8" hidden="1"/>
    <cellStyle name="Hyperlink" xfId="1228" builtinId="8" hidden="1"/>
    <cellStyle name="Hyperlink" xfId="1220" builtinId="8" hidden="1"/>
    <cellStyle name="Hyperlink" xfId="1212" builtinId="8" hidden="1"/>
    <cellStyle name="Hyperlink" xfId="1204" builtinId="8" hidden="1"/>
    <cellStyle name="Hyperlink" xfId="1196" builtinId="8" hidden="1"/>
    <cellStyle name="Hyperlink" xfId="1188" builtinId="8" hidden="1"/>
    <cellStyle name="Hyperlink" xfId="1180" builtinId="8" hidden="1"/>
    <cellStyle name="Hyperlink" xfId="1172" builtinId="8" hidden="1"/>
    <cellStyle name="Hyperlink" xfId="1164" builtinId="8" hidden="1"/>
    <cellStyle name="Hyperlink" xfId="1156" builtinId="8" hidden="1"/>
    <cellStyle name="Hyperlink" xfId="1148" builtinId="8" hidden="1"/>
    <cellStyle name="Hyperlink" xfId="1140" builtinId="8" hidden="1"/>
    <cellStyle name="Hyperlink" xfId="1132" builtinId="8" hidden="1"/>
    <cellStyle name="Hyperlink" xfId="1124" builtinId="8" hidden="1"/>
    <cellStyle name="Hyperlink" xfId="1116" builtinId="8" hidden="1"/>
    <cellStyle name="Hyperlink" xfId="1108" builtinId="8" hidden="1"/>
    <cellStyle name="Hyperlink" xfId="1100" builtinId="8" hidden="1"/>
    <cellStyle name="Hyperlink" xfId="1092" builtinId="8" hidden="1"/>
    <cellStyle name="Hyperlink" xfId="1084" builtinId="8" hidden="1"/>
    <cellStyle name="Hyperlink" xfId="1076" builtinId="8" hidden="1"/>
    <cellStyle name="Hyperlink" xfId="1068" builtinId="8" hidden="1"/>
    <cellStyle name="Hyperlink" xfId="1060" builtinId="8" hidden="1"/>
    <cellStyle name="Hyperlink" xfId="1052" builtinId="8" hidden="1"/>
    <cellStyle name="Hyperlink" xfId="1044" builtinId="8" hidden="1"/>
    <cellStyle name="Hyperlink" xfId="1036" builtinId="8" hidden="1"/>
    <cellStyle name="Hyperlink" xfId="1028" builtinId="8" hidden="1"/>
    <cellStyle name="Hyperlink" xfId="1020" builtinId="8" hidden="1"/>
    <cellStyle name="Hyperlink" xfId="1012" builtinId="8" hidden="1"/>
    <cellStyle name="Hyperlink" xfId="1004" builtinId="8" hidden="1"/>
    <cellStyle name="Hyperlink" xfId="996" builtinId="8" hidden="1"/>
    <cellStyle name="Hyperlink" xfId="988" builtinId="8" hidden="1"/>
    <cellStyle name="Hyperlink" xfId="980" builtinId="8" hidden="1"/>
    <cellStyle name="Hyperlink" xfId="972" builtinId="8" hidden="1"/>
    <cellStyle name="Hyperlink" xfId="964" builtinId="8" hidden="1"/>
    <cellStyle name="Hyperlink" xfId="956" builtinId="8" hidden="1"/>
    <cellStyle name="Hyperlink" xfId="948" builtinId="8" hidden="1"/>
    <cellStyle name="Hyperlink" xfId="940" builtinId="8" hidden="1"/>
    <cellStyle name="Hyperlink" xfId="932" builtinId="8" hidden="1"/>
    <cellStyle name="Hyperlink" xfId="924" builtinId="8" hidden="1"/>
    <cellStyle name="Hyperlink" xfId="916" builtinId="8" hidden="1"/>
    <cellStyle name="Hyperlink" xfId="908" builtinId="8" hidden="1"/>
    <cellStyle name="Hyperlink" xfId="900" builtinId="8" hidden="1"/>
    <cellStyle name="Hyperlink" xfId="892" builtinId="8" hidden="1"/>
    <cellStyle name="Hyperlink" xfId="884" builtinId="8" hidden="1"/>
    <cellStyle name="Hyperlink" xfId="876" builtinId="8" hidden="1"/>
    <cellStyle name="Hyperlink" xfId="868" builtinId="8" hidden="1"/>
    <cellStyle name="Hyperlink" xfId="860" builtinId="8" hidden="1"/>
    <cellStyle name="Hyperlink" xfId="852" builtinId="8" hidden="1"/>
    <cellStyle name="Hyperlink" xfId="844" builtinId="8" hidden="1"/>
    <cellStyle name="Hyperlink" xfId="836" builtinId="8" hidden="1"/>
    <cellStyle name="Hyperlink" xfId="828" builtinId="8" hidden="1"/>
    <cellStyle name="Hyperlink" xfId="820" builtinId="8" hidden="1"/>
    <cellStyle name="Hyperlink" xfId="812" builtinId="8" hidden="1"/>
    <cellStyle name="Hyperlink" xfId="804" builtinId="8" hidden="1"/>
    <cellStyle name="Hyperlink" xfId="796" builtinId="8" hidden="1"/>
    <cellStyle name="Hyperlink" xfId="788" builtinId="8" hidden="1"/>
    <cellStyle name="Hyperlink" xfId="780" builtinId="8" hidden="1"/>
    <cellStyle name="Hyperlink" xfId="772" builtinId="8" hidden="1"/>
    <cellStyle name="Hyperlink" xfId="764" builtinId="8" hidden="1"/>
    <cellStyle name="Hyperlink" xfId="756" builtinId="8" hidden="1"/>
    <cellStyle name="Hyperlink" xfId="748" builtinId="8" hidden="1"/>
    <cellStyle name="Hyperlink" xfId="740" builtinId="8" hidden="1"/>
    <cellStyle name="Hyperlink" xfId="732" builtinId="8" hidden="1"/>
    <cellStyle name="Hyperlink" xfId="724" builtinId="8" hidden="1"/>
    <cellStyle name="Hyperlink" xfId="716" builtinId="8" hidden="1"/>
    <cellStyle name="Hyperlink" xfId="708" builtinId="8" hidden="1"/>
    <cellStyle name="Hyperlink" xfId="700" builtinId="8" hidden="1"/>
    <cellStyle name="Hyperlink" xfId="692" builtinId="8" hidden="1"/>
    <cellStyle name="Hyperlink" xfId="684" builtinId="8" hidden="1"/>
    <cellStyle name="Hyperlink" xfId="676" builtinId="8" hidden="1"/>
    <cellStyle name="Hyperlink" xfId="668" builtinId="8" hidden="1"/>
    <cellStyle name="Hyperlink" xfId="660" builtinId="8" hidden="1"/>
    <cellStyle name="Hyperlink" xfId="652" builtinId="8" hidden="1"/>
    <cellStyle name="Hyperlink" xfId="644" builtinId="8" hidden="1"/>
    <cellStyle name="Hyperlink" xfId="636" builtinId="8" hidden="1"/>
    <cellStyle name="Hyperlink" xfId="628" builtinId="8" hidden="1"/>
    <cellStyle name="Hyperlink" xfId="620" builtinId="8" hidden="1"/>
    <cellStyle name="Hyperlink" xfId="612" builtinId="8" hidden="1"/>
    <cellStyle name="Hyperlink" xfId="604" builtinId="8" hidden="1"/>
    <cellStyle name="Hyperlink" xfId="596" builtinId="8" hidden="1"/>
    <cellStyle name="Hyperlink" xfId="588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72" builtinId="8" hidden="1"/>
    <cellStyle name="Hyperlink" xfId="556" builtinId="8" hidden="1"/>
    <cellStyle name="Hyperlink" xfId="540" builtinId="8" hidden="1"/>
    <cellStyle name="Hyperlink" xfId="524" builtinId="8" hidden="1"/>
    <cellStyle name="Hyperlink" xfId="508" builtinId="8" hidden="1"/>
    <cellStyle name="Hyperlink" xfId="492" builtinId="8" hidden="1"/>
    <cellStyle name="Hyperlink" xfId="476" builtinId="8" hidden="1"/>
    <cellStyle name="Hyperlink" xfId="460" builtinId="8" hidden="1"/>
    <cellStyle name="Hyperlink" xfId="444" builtinId="8" hidden="1"/>
    <cellStyle name="Hyperlink" xfId="428" builtinId="8" hidden="1"/>
    <cellStyle name="Hyperlink" xfId="412" builtinId="8" hidden="1"/>
    <cellStyle name="Hyperlink" xfId="396" builtinId="8" hidden="1"/>
    <cellStyle name="Hyperlink" xfId="380" builtinId="8" hidden="1"/>
    <cellStyle name="Hyperlink" xfId="364" builtinId="8" hidden="1"/>
    <cellStyle name="Hyperlink" xfId="348" builtinId="8" hidden="1"/>
    <cellStyle name="Hyperlink" xfId="332" builtinId="8" hidden="1"/>
    <cellStyle name="Hyperlink" xfId="316" builtinId="8" hidden="1"/>
    <cellStyle name="Hyperlink" xfId="300" builtinId="8" hidden="1"/>
    <cellStyle name="Hyperlink" xfId="284" builtinId="8" hidden="1"/>
    <cellStyle name="Hyperlink" xfId="268" builtinId="8" hidden="1"/>
    <cellStyle name="Hyperlink" xfId="252" builtinId="8" hidden="1"/>
    <cellStyle name="Hyperlink" xfId="118" builtinId="8" hidden="1"/>
    <cellStyle name="Hyperlink" xfId="120" builtinId="8" hidden="1"/>
    <cellStyle name="Hyperlink" xfId="122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20" builtinId="8" hidden="1"/>
    <cellStyle name="Hyperlink" xfId="188" builtinId="8" hidden="1"/>
    <cellStyle name="Hyperlink" xfId="156" builtinId="8" hidden="1"/>
    <cellStyle name="Hyperlink" xfId="124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92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28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8" builtinId="8" hidden="1"/>
    <cellStyle name="Hyperlink" xfId="10" builtinId="8" hidden="1"/>
    <cellStyle name="Hyperlink" xfId="12" builtinId="8" hidden="1"/>
    <cellStyle name="Hyperlink" xfId="4" builtinId="8" hidden="1"/>
    <cellStyle name="Hyperlink" xfId="6" builtinId="8" hidden="1"/>
    <cellStyle name="Hyperlink" xfId="2" builtinId="8" hidden="1"/>
    <cellStyle name="Hyperlink" xfId="1688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4" builtinId="8" hidden="1"/>
    <cellStyle name="Hyperlink" xfId="1766" builtinId="8" hidden="1"/>
    <cellStyle name="Hyperlink" xfId="1768" builtinId="8" hidden="1"/>
    <cellStyle name="Hyperlink" xfId="1770" builtinId="8" hidden="1"/>
    <cellStyle name="Hyperlink" xfId="1772" builtinId="8" hidden="1"/>
    <cellStyle name="Hyperlink" xfId="1774" builtinId="8" hidden="1"/>
    <cellStyle name="Hyperlink" xfId="1776" builtinId="8" hidden="1"/>
    <cellStyle name="Hyperlink" xfId="1778" builtinId="8" hidden="1"/>
    <cellStyle name="Hyperlink" xfId="1780" builtinId="8" hidden="1"/>
    <cellStyle name="Hyperlink" xfId="1782" builtinId="8" hidden="1"/>
    <cellStyle name="Hyperlink" xfId="1784" builtinId="8" hidden="1"/>
    <cellStyle name="Hyperlink" xfId="1786" builtinId="8" hidden="1"/>
    <cellStyle name="Hyperlink" xfId="1788" builtinId="8" hidden="1"/>
    <cellStyle name="Hyperlink" xfId="1790" builtinId="8" hidden="1"/>
    <cellStyle name="Hyperlink" xfId="1792" builtinId="8" hidden="1"/>
    <cellStyle name="Hyperlink" xfId="1794" builtinId="8" hidden="1"/>
    <cellStyle name="Hyperlink" xfId="1796" builtinId="8" hidden="1"/>
    <cellStyle name="Hyperlink" xfId="1798" builtinId="8" hidden="1"/>
    <cellStyle name="Hyperlink" xfId="1800" builtinId="8" hidden="1"/>
    <cellStyle name="Hyperlink" xfId="1802" builtinId="8" hidden="1"/>
    <cellStyle name="Hyperlink" xfId="1804" builtinId="8" hidden="1"/>
    <cellStyle name="Hyperlink" xfId="1806" builtinId="8" hidden="1"/>
    <cellStyle name="Hyperlink" xfId="1808" builtinId="8" hidden="1"/>
    <cellStyle name="Hyperlink" xfId="1810" builtinId="8" hidden="1"/>
    <cellStyle name="Hyperlink" xfId="1812" builtinId="8" hidden="1"/>
    <cellStyle name="Hyperlink" xfId="1814" builtinId="8" hidden="1"/>
    <cellStyle name="Hyperlink" xfId="1816" builtinId="8" hidden="1"/>
    <cellStyle name="Hyperlink" xfId="1818" builtinId="8" hidden="1"/>
    <cellStyle name="Hyperlink" xfId="1820" builtinId="8" hidden="1"/>
    <cellStyle name="Hyperlink" xfId="1822" builtinId="8" hidden="1"/>
    <cellStyle name="Hyperlink" xfId="1824" builtinId="8" hidden="1"/>
    <cellStyle name="Hyperlink" xfId="1826" builtinId="8" hidden="1"/>
    <cellStyle name="Hyperlink" xfId="1828" builtinId="8" hidden="1"/>
    <cellStyle name="Hyperlink" xfId="1830" builtinId="8" hidden="1"/>
    <cellStyle name="Hyperlink" xfId="1832" builtinId="8" hidden="1"/>
    <cellStyle name="Hyperlink" xfId="1834" builtinId="8" hidden="1"/>
    <cellStyle name="Hyperlink" xfId="1836" builtinId="8" hidden="1"/>
    <cellStyle name="Hyperlink" xfId="1838" builtinId="8" hidden="1"/>
    <cellStyle name="Hyperlink" xfId="1840" builtinId="8" hidden="1"/>
    <cellStyle name="Hyperlink" xfId="1842" builtinId="8" hidden="1"/>
    <cellStyle name="Hyperlink" xfId="1844" builtinId="8" hidden="1"/>
    <cellStyle name="Hyperlink" xfId="1846" builtinId="8" hidden="1"/>
    <cellStyle name="Hyperlink" xfId="1848" builtinId="8" hidden="1"/>
    <cellStyle name="Hyperlink" xfId="1850" builtinId="8" hidden="1"/>
    <cellStyle name="Hyperlink" xfId="1852" builtinId="8" hidden="1"/>
    <cellStyle name="Hyperlink" xfId="1854" builtinId="8" hidden="1"/>
    <cellStyle name="Hyperlink" xfId="1856" builtinId="8" hidden="1"/>
    <cellStyle name="Hyperlink" xfId="1858" builtinId="8" hidden="1"/>
    <cellStyle name="Hyperlink" xfId="1860" builtinId="8" hidden="1"/>
    <cellStyle name="Hyperlink" xfId="1862" builtinId="8" hidden="1"/>
    <cellStyle name="Hyperlink" xfId="1864" builtinId="8" hidden="1"/>
    <cellStyle name="Hyperlink" xfId="1868" builtinId="8" hidden="1"/>
    <cellStyle name="Hyperlink" xfId="1870" builtinId="8" hidden="1"/>
    <cellStyle name="Hyperlink" xfId="1872" builtinId="8" hidden="1"/>
    <cellStyle name="Hyperlink" xfId="1874" builtinId="8" hidden="1"/>
    <cellStyle name="Hyperlink" xfId="1876" builtinId="8" hidden="1"/>
    <cellStyle name="Hyperlink" xfId="1878" builtinId="8" hidden="1"/>
    <cellStyle name="Hyperlink" xfId="1880" builtinId="8" hidden="1"/>
    <cellStyle name="Hyperlink" xfId="1882" builtinId="8" hidden="1"/>
    <cellStyle name="Hyperlink" xfId="1884" builtinId="8" hidden="1"/>
    <cellStyle name="Hyperlink" xfId="1886" builtinId="8" hidden="1"/>
    <cellStyle name="Hyperlink" xfId="1888" builtinId="8" hidden="1"/>
    <cellStyle name="Hyperlink" xfId="1890" builtinId="8" hidden="1"/>
    <cellStyle name="Hyperlink" xfId="1892" builtinId="8" hidden="1"/>
    <cellStyle name="Hyperlink" xfId="1894" builtinId="8" hidden="1"/>
    <cellStyle name="Hyperlink" xfId="1896" builtinId="8" hidden="1"/>
    <cellStyle name="Hyperlink" xfId="1898" builtinId="8" hidden="1"/>
    <cellStyle name="Hyperlink" xfId="1900" builtinId="8" hidden="1"/>
    <cellStyle name="Hyperlink" xfId="1902" builtinId="8" hidden="1"/>
    <cellStyle name="Hyperlink" xfId="1904" builtinId="8" hidden="1"/>
    <cellStyle name="Hyperlink" xfId="1906" builtinId="8" hidden="1"/>
    <cellStyle name="Hyperlink" xfId="1908" builtinId="8" hidden="1"/>
    <cellStyle name="Hyperlink" xfId="1910" builtinId="8" hidden="1"/>
    <cellStyle name="Hyperlink" xfId="1912" builtinId="8" hidden="1"/>
    <cellStyle name="Hyperlink" xfId="1914" builtinId="8" hidden="1"/>
    <cellStyle name="Hyperlink" xfId="1916" builtinId="8" hidden="1"/>
    <cellStyle name="Hyperlink" xfId="1918" builtinId="8" hidden="1"/>
    <cellStyle name="Hyperlink" xfId="1920" builtinId="8" hidden="1"/>
    <cellStyle name="Hyperlink" xfId="1922" builtinId="8" hidden="1"/>
    <cellStyle name="Hyperlink" xfId="1924" builtinId="8" hidden="1"/>
    <cellStyle name="Hyperlink" xfId="1926" builtinId="8" hidden="1"/>
    <cellStyle name="Hyperlink" xfId="1928" builtinId="8" hidden="1"/>
    <cellStyle name="Hyperlink" xfId="1930" builtinId="8" hidden="1"/>
    <cellStyle name="Hyperlink" xfId="1932" builtinId="8" hidden="1"/>
    <cellStyle name="Hyperlink" xfId="1934" builtinId="8" hidden="1"/>
    <cellStyle name="Hyperlink" xfId="1936" builtinId="8" hidden="1"/>
    <cellStyle name="Hyperlink" xfId="1938" builtinId="8" hidden="1"/>
    <cellStyle name="Hyperlink" xfId="1940" builtinId="8" hidden="1"/>
    <cellStyle name="Hyperlink" xfId="1942" builtinId="8" hidden="1"/>
    <cellStyle name="Hyperlink" xfId="1944" builtinId="8" hidden="1"/>
    <cellStyle name="Hyperlink" xfId="1946" builtinId="8" hidden="1"/>
    <cellStyle name="Hyperlink" xfId="1948" builtinId="8" hidden="1"/>
    <cellStyle name="Hyperlink" xfId="1950" builtinId="8" hidden="1"/>
    <cellStyle name="Hyperlink" xfId="1952" builtinId="8" hidden="1"/>
    <cellStyle name="Hyperlink" xfId="1954" builtinId="8" hidden="1"/>
    <cellStyle name="Hyperlink" xfId="1956" builtinId="8" hidden="1"/>
    <cellStyle name="Hyperlink" xfId="1958" builtinId="8" hidden="1"/>
    <cellStyle name="Hyperlink" xfId="1960" builtinId="8" hidden="1"/>
    <cellStyle name="Hyperlink" xfId="1962" builtinId="8" hidden="1"/>
    <cellStyle name="Hyperlink" xfId="1964" builtinId="8" hidden="1"/>
    <cellStyle name="Hyperlink" xfId="1966" builtinId="8" hidden="1"/>
    <cellStyle name="Hyperlink" xfId="1968" builtinId="8" hidden="1"/>
    <cellStyle name="Hyperlink" xfId="1970" builtinId="8" hidden="1"/>
    <cellStyle name="Hyperlink" xfId="1972" builtinId="8" hidden="1"/>
    <cellStyle name="Hyperlink" xfId="1974" builtinId="8" hidden="1"/>
    <cellStyle name="Hyperlink" xfId="1976" builtinId="8" hidden="1"/>
    <cellStyle name="Hyperlink" xfId="1978" builtinId="8" hidden="1"/>
    <cellStyle name="Hyperlink" xfId="1980" builtinId="8" hidden="1"/>
    <cellStyle name="Hyperlink" xfId="1982" builtinId="8" hidden="1"/>
    <cellStyle name="Hyperlink" xfId="1984" builtinId="8" hidden="1"/>
    <cellStyle name="Hyperlink" xfId="1986" builtinId="8" hidden="1"/>
    <cellStyle name="Hyperlink" xfId="1988" builtinId="8" hidden="1"/>
    <cellStyle name="Hyperlink" xfId="1990" builtinId="8" hidden="1"/>
    <cellStyle name="Hyperlink" xfId="1992" builtinId="8" hidden="1"/>
    <cellStyle name="Hyperlink" xfId="1994" builtinId="8" hidden="1"/>
    <cellStyle name="Hyperlink" xfId="1996" builtinId="8" hidden="1"/>
    <cellStyle name="Hyperlink" xfId="1998" builtinId="8" hidden="1"/>
    <cellStyle name="Hyperlink" xfId="2000" builtinId="8" hidden="1"/>
    <cellStyle name="Hyperlink" xfId="2002" builtinId="8" hidden="1"/>
    <cellStyle name="Hyperlink" xfId="2004" builtinId="8" hidden="1"/>
    <cellStyle name="Hyperlink" xfId="2006" builtinId="8" hidden="1"/>
    <cellStyle name="Hyperlink" xfId="2008" builtinId="8" hidden="1"/>
    <cellStyle name="Hyperlink" xfId="2010" builtinId="8" hidden="1"/>
    <cellStyle name="Hyperlink" xfId="2012" builtinId="8" hidden="1"/>
    <cellStyle name="Hyperlink" xfId="2014" builtinId="8" hidden="1"/>
    <cellStyle name="Hyperlink" xfId="2016" builtinId="8" hidden="1"/>
    <cellStyle name="Hyperlink" xfId="2018" builtinId="8" hidden="1"/>
    <cellStyle name="Hyperlink" xfId="2020" builtinId="8" hidden="1"/>
    <cellStyle name="Hyperlink" xfId="2022" builtinId="8" hidden="1"/>
    <cellStyle name="Hyperlink" xfId="2024" builtinId="8" hidden="1"/>
    <cellStyle name="Hyperlink" xfId="2026" builtinId="8" hidden="1"/>
    <cellStyle name="Hyperlink" xfId="2028" builtinId="8" hidden="1"/>
    <cellStyle name="Hyperlink" xfId="2030" builtinId="8" hidden="1"/>
    <cellStyle name="Hyperlink" xfId="2032" builtinId="8" hidden="1"/>
    <cellStyle name="Hyperlink" xfId="2034" builtinId="8" hidden="1"/>
    <cellStyle name="Hyperlink" xfId="2036" builtinId="8" hidden="1"/>
    <cellStyle name="Hyperlink" xfId="2038" builtinId="8" hidden="1"/>
    <cellStyle name="Hyperlink" xfId="2040" builtinId="8" hidden="1"/>
    <cellStyle name="Hyperlink" xfId="2042" builtinId="8" hidden="1"/>
    <cellStyle name="Hyperlink" xfId="2044" builtinId="8" hidden="1"/>
    <cellStyle name="Hyperlink" xfId="2046" builtinId="8" hidden="1"/>
    <cellStyle name="Hyperlink" xfId="2048" builtinId="8" hidden="1"/>
    <cellStyle name="Hyperlink" xfId="2050" builtinId="8" hidden="1"/>
    <cellStyle name="Hyperlink" xfId="2052" builtinId="8" hidden="1"/>
    <cellStyle name="Hyperlink" xfId="2054" builtinId="8" hidden="1"/>
    <cellStyle name="Hyperlink" xfId="2056" builtinId="8" hidden="1"/>
    <cellStyle name="Hyperlink" xfId="2058" builtinId="8" hidden="1"/>
    <cellStyle name="Hyperlink" xfId="2060" builtinId="8" hidden="1"/>
    <cellStyle name="Hyperlink" xfId="2062" builtinId="8" hidden="1"/>
    <cellStyle name="Hyperlink" xfId="2064" builtinId="8" hidden="1"/>
    <cellStyle name="Hyperlink" xfId="2066" builtinId="8" hidden="1"/>
    <cellStyle name="Hyperlink" xfId="2068" builtinId="8" hidden="1"/>
    <cellStyle name="Hyperlink" xfId="2070" builtinId="8" hidden="1"/>
    <cellStyle name="Hyperlink" xfId="2072" builtinId="8" hidden="1"/>
    <cellStyle name="Hyperlink" xfId="2074" builtinId="8" hidden="1"/>
    <cellStyle name="Hyperlink" xfId="2076" builtinId="8" hidden="1"/>
    <cellStyle name="Hyperlink" xfId="2078" builtinId="8" hidden="1"/>
    <cellStyle name="Hyperlink" xfId="2080" builtinId="8" hidden="1"/>
    <cellStyle name="Hyperlink" xfId="2082" builtinId="8" hidden="1"/>
    <cellStyle name="Hyperlink" xfId="2084" builtinId="8" hidden="1"/>
    <cellStyle name="Hyperlink" xfId="2086" builtinId="8" hidden="1"/>
    <cellStyle name="Hyperlink" xfId="2088" builtinId="8" hidden="1"/>
    <cellStyle name="Hyperlink" xfId="2090" builtinId="8" hidden="1"/>
    <cellStyle name="Hyperlink" xfId="2092" builtinId="8" hidden="1"/>
    <cellStyle name="Hyperlink" xfId="2094" builtinId="8" hidden="1"/>
    <cellStyle name="Hyperlink" xfId="2096" builtinId="8" hidden="1"/>
    <cellStyle name="Hyperlink" xfId="2098" builtinId="8" hidden="1"/>
    <cellStyle name="Hyperlink" xfId="2100" builtinId="8" hidden="1"/>
    <cellStyle name="Hyperlink" xfId="2102" builtinId="8" hidden="1"/>
    <cellStyle name="Hyperlink" xfId="2104" builtinId="8" hidden="1"/>
    <cellStyle name="Hyperlink" xfId="2106" builtinId="8" hidden="1"/>
    <cellStyle name="Hyperlink" xfId="2108" builtinId="8" hidden="1"/>
    <cellStyle name="Hyperlink" xfId="2110" builtinId="8" hidden="1"/>
    <cellStyle name="Hyperlink" xfId="2112" builtinId="8" hidden="1"/>
    <cellStyle name="Hyperlink" xfId="2114" builtinId="8" hidden="1"/>
    <cellStyle name="Hyperlink" xfId="2116" builtinId="8" hidden="1"/>
    <cellStyle name="Hyperlink" xfId="2118" builtinId="8" hidden="1"/>
    <cellStyle name="Hyperlink" xfId="2120" builtinId="8" hidden="1"/>
    <cellStyle name="Hyperlink" xfId="2122" builtinId="8" hidden="1"/>
    <cellStyle name="Hyperlink" xfId="2124" builtinId="8" hidden="1"/>
    <cellStyle name="Hyperlink" xfId="2126" builtinId="8" hidden="1"/>
    <cellStyle name="Hyperlink" xfId="2128" builtinId="8" hidden="1"/>
    <cellStyle name="Hyperlink" xfId="2130" builtinId="8" hidden="1"/>
    <cellStyle name="Hyperlink" xfId="2132" builtinId="8" hidden="1"/>
    <cellStyle name="Hyperlink" xfId="2134" builtinId="8" hidden="1"/>
    <cellStyle name="Hyperlink" xfId="2136" builtinId="8" hidden="1"/>
    <cellStyle name="Hyperlink" xfId="2138" builtinId="8" hidden="1"/>
    <cellStyle name="Hyperlink" xfId="2140" builtinId="8" hidden="1"/>
    <cellStyle name="Hyperlink" xfId="2142" builtinId="8" hidden="1"/>
    <cellStyle name="Hyperlink" xfId="2144" builtinId="8" hidden="1"/>
    <cellStyle name="Hyperlink" xfId="2146" builtinId="8" hidden="1"/>
    <cellStyle name="Hyperlink" xfId="2148" builtinId="8" hidden="1"/>
    <cellStyle name="Hyperlink" xfId="2150" builtinId="8" hidden="1"/>
    <cellStyle name="Hyperlink" xfId="2152" builtinId="8" hidden="1"/>
    <cellStyle name="Hyperlink" xfId="2154" builtinId="8" hidden="1"/>
    <cellStyle name="Hyperlink" xfId="2156" builtinId="8" hidden="1"/>
    <cellStyle name="Hyperlink" xfId="2158" builtinId="8" hidden="1"/>
    <cellStyle name="Hyperlink" xfId="2160" builtinId="8" hidden="1"/>
    <cellStyle name="Hyperlink" xfId="2162" builtinId="8" hidden="1"/>
    <cellStyle name="Hyperlink" xfId="2164" builtinId="8" hidden="1"/>
    <cellStyle name="Hyperlink" xfId="2166" builtinId="8" hidden="1"/>
    <cellStyle name="Hyperlink" xfId="2168" builtinId="8" hidden="1"/>
    <cellStyle name="Hyperlink" xfId="2170" builtinId="8" hidden="1"/>
    <cellStyle name="Hyperlink" xfId="2172" builtinId="8" hidden="1"/>
    <cellStyle name="Hyperlink" xfId="2174" builtinId="8" hidden="1"/>
    <cellStyle name="Hyperlink" xfId="2176" builtinId="8" hidden="1"/>
    <cellStyle name="Hyperlink" xfId="2178" builtinId="8" hidden="1"/>
    <cellStyle name="Hyperlink" xfId="2180" builtinId="8" hidden="1"/>
    <cellStyle name="Hyperlink" xfId="2182" builtinId="8" hidden="1"/>
    <cellStyle name="Hyperlink" xfId="2184" builtinId="8" hidden="1"/>
    <cellStyle name="Hyperlink" xfId="2186" builtinId="8" hidden="1"/>
    <cellStyle name="Hyperlink" xfId="2188" builtinId="8" hidden="1"/>
    <cellStyle name="Hyperlink" xfId="2190" builtinId="8" hidden="1"/>
    <cellStyle name="Hyperlink" xfId="2192" builtinId="8" hidden="1"/>
    <cellStyle name="Hyperlink" xfId="2194" builtinId="8" hidden="1"/>
    <cellStyle name="Hyperlink" xfId="2196" builtinId="8" hidden="1"/>
    <cellStyle name="Hyperlink" xfId="2198" builtinId="8" hidden="1"/>
    <cellStyle name="Hyperlink" xfId="2200" builtinId="8" hidden="1"/>
    <cellStyle name="Hyperlink" xfId="2202" builtinId="8" hidden="1"/>
    <cellStyle name="Hyperlink" xfId="2204" builtinId="8" hidden="1"/>
    <cellStyle name="Hyperlink" xfId="2206" builtinId="8" hidden="1"/>
    <cellStyle name="Hyperlink" xfId="2208" builtinId="8" hidden="1"/>
    <cellStyle name="Hyperlink" xfId="2210" builtinId="8" hidden="1"/>
    <cellStyle name="Hyperlink" xfId="2212" builtinId="8" hidden="1"/>
    <cellStyle name="Hyperlink" xfId="2214" builtinId="8" hidden="1"/>
    <cellStyle name="Hyperlink" xfId="2216" builtinId="8" hidden="1"/>
    <cellStyle name="Hyperlink" xfId="2218" builtinId="8" hidden="1"/>
    <cellStyle name="Hyperlink" xfId="2220" builtinId="8" hidden="1"/>
    <cellStyle name="Hyperlink" xfId="2222" builtinId="8" hidden="1"/>
    <cellStyle name="Hyperlink" xfId="2224" builtinId="8" hidden="1"/>
    <cellStyle name="Hyperlink" xfId="2226" builtinId="8" hidden="1"/>
    <cellStyle name="Hyperlink" xfId="2228" builtinId="8" hidden="1"/>
    <cellStyle name="Hyperlink" xfId="2230" builtinId="8" hidden="1"/>
    <cellStyle name="Hyperlink" xfId="2232" builtinId="8" hidden="1"/>
    <cellStyle name="Hyperlink" xfId="2234" builtinId="8" hidden="1"/>
    <cellStyle name="Hyperlink" xfId="2236" builtinId="8" hidden="1"/>
    <cellStyle name="Hyperlink" xfId="2238" builtinId="8" hidden="1"/>
    <cellStyle name="Hyperlink" xfId="2240" builtinId="8" hidden="1"/>
    <cellStyle name="Hyperlink" xfId="2242" builtinId="8" hidden="1"/>
    <cellStyle name="Hyperlink" xfId="2244" builtinId="8" hidden="1"/>
    <cellStyle name="Hyperlink" xfId="2246" builtinId="8" hidden="1"/>
    <cellStyle name="Hyperlink" xfId="2248" builtinId="8" hidden="1"/>
    <cellStyle name="Hyperlink" xfId="2250" builtinId="8" hidden="1"/>
    <cellStyle name="Hyperlink" xfId="2252" builtinId="8" hidden="1"/>
    <cellStyle name="Hyperlink" xfId="2254" builtinId="8" hidden="1"/>
    <cellStyle name="Hyperlink" xfId="2256" builtinId="8" hidden="1"/>
    <cellStyle name="Hyperlink" xfId="2258" builtinId="8" hidden="1"/>
    <cellStyle name="Hyperlink" xfId="2260" builtinId="8" hidden="1"/>
    <cellStyle name="Hyperlink" xfId="2262" builtinId="8" hidden="1"/>
    <cellStyle name="Hyperlink" xfId="2264" builtinId="8" hidden="1"/>
    <cellStyle name="Hyperlink" xfId="2266" builtinId="8" hidden="1"/>
    <cellStyle name="Hyperlink" xfId="2268" builtinId="8" hidden="1"/>
    <cellStyle name="Hyperlink" xfId="2270" builtinId="8" hidden="1"/>
    <cellStyle name="Hyperlink" xfId="2272" builtinId="8" hidden="1"/>
    <cellStyle name="Hyperlink" xfId="2274" builtinId="8" hidden="1"/>
    <cellStyle name="Hyperlink" xfId="2276" builtinId="8" hidden="1"/>
    <cellStyle name="Hyperlink" xfId="2278" builtinId="8" hidden="1"/>
    <cellStyle name="Hyperlink" xfId="2280" builtinId="8" hidden="1"/>
    <cellStyle name="Hyperlink" xfId="2282" builtinId="8" hidden="1"/>
    <cellStyle name="Hyperlink" xfId="2284" builtinId="8" hidden="1"/>
    <cellStyle name="Hyperlink" xfId="2286" builtinId="8" hidden="1"/>
    <cellStyle name="Hyperlink" xfId="2288" builtinId="8" hidden="1"/>
    <cellStyle name="Hyperlink" xfId="2290" builtinId="8" hidden="1"/>
    <cellStyle name="Hyperlink" xfId="2292" builtinId="8" hidden="1"/>
    <cellStyle name="Hyperlink" xfId="2294" builtinId="8" hidden="1"/>
    <cellStyle name="Hyperlink" xfId="2296" builtinId="8" hidden="1"/>
    <cellStyle name="Hyperlink" xfId="2298" builtinId="8" hidden="1"/>
    <cellStyle name="Hyperlink" xfId="2300" builtinId="8" hidden="1"/>
    <cellStyle name="Hyperlink" xfId="2302" builtinId="8" hidden="1"/>
    <cellStyle name="Hyperlink" xfId="2304" builtinId="8" hidden="1"/>
    <cellStyle name="Hyperlink" xfId="2306" builtinId="8" hidden="1"/>
    <cellStyle name="Hyperlink" xfId="2308" builtinId="8" hidden="1"/>
    <cellStyle name="Hyperlink" xfId="2310" builtinId="8" hidden="1"/>
    <cellStyle name="Hyperlink" xfId="2312" builtinId="8" hidden="1"/>
    <cellStyle name="Hyperlink" xfId="2314" builtinId="8" hidden="1"/>
    <cellStyle name="Hyperlink" xfId="2316" builtinId="8" hidden="1"/>
    <cellStyle name="Hyperlink" xfId="2318" builtinId="8" hidden="1"/>
    <cellStyle name="Hyperlink" xfId="2320" builtinId="8" hidden="1"/>
    <cellStyle name="Hyperlink" xfId="2322" builtinId="8" hidden="1"/>
    <cellStyle name="Hyperlink" xfId="2324" builtinId="8" hidden="1"/>
    <cellStyle name="Hyperlink" xfId="2326" builtinId="8" hidden="1"/>
    <cellStyle name="Hyperlink" xfId="2328" builtinId="8" hidden="1"/>
    <cellStyle name="Hyperlink" xfId="2330" builtinId="8" hidden="1"/>
    <cellStyle name="Hyperlink" xfId="2332" builtinId="8" hidden="1"/>
    <cellStyle name="Hyperlink" xfId="2334" builtinId="8" hidden="1"/>
    <cellStyle name="Hyperlink" xfId="2336" builtinId="8" hidden="1"/>
    <cellStyle name="Hyperlink" xfId="2338" builtinId="8" hidden="1"/>
    <cellStyle name="Hyperlink" xfId="2340" builtinId="8" hidden="1"/>
    <cellStyle name="Hyperlink" xfId="2342" builtinId="8" hidden="1"/>
    <cellStyle name="Hyperlink" xfId="2344" builtinId="8" hidden="1"/>
    <cellStyle name="Hyperlink" xfId="2346" builtinId="8" hidden="1"/>
    <cellStyle name="Hyperlink" xfId="2348" builtinId="8" hidden="1"/>
    <cellStyle name="Hyperlink" xfId="2350" builtinId="8" hidden="1"/>
    <cellStyle name="Hyperlink" xfId="2352" builtinId="8" hidden="1"/>
    <cellStyle name="Hyperlink" xfId="2354" builtinId="8" hidden="1"/>
    <cellStyle name="Hyperlink" xfId="2356" builtinId="8" hidden="1"/>
    <cellStyle name="Hyperlink" xfId="2358" builtinId="8" hidden="1"/>
    <cellStyle name="Hyperlink" xfId="2360" builtinId="8" hidden="1"/>
    <cellStyle name="Hyperlink" xfId="2362" builtinId="8" hidden="1"/>
    <cellStyle name="Hyperlink" xfId="2364" builtinId="8" hidden="1"/>
    <cellStyle name="Hyperlink" xfId="2366" builtinId="8" hidden="1"/>
    <cellStyle name="Hyperlink" xfId="2368" builtinId="8" hidden="1"/>
    <cellStyle name="Hyperlink" xfId="2370" builtinId="8" hidden="1"/>
    <cellStyle name="Hyperlink" xfId="2372" builtinId="8" hidden="1"/>
    <cellStyle name="Hyperlink" xfId="2374" builtinId="8" hidden="1"/>
    <cellStyle name="Hyperlink" xfId="2376" builtinId="8" hidden="1"/>
    <cellStyle name="Hyperlink" xfId="2378" builtinId="8" hidden="1"/>
    <cellStyle name="Hyperlink" xfId="2380" builtinId="8" hidden="1"/>
    <cellStyle name="Hyperlink" xfId="2382" builtinId="8" hidden="1"/>
    <cellStyle name="Hyperlink" xfId="2384" builtinId="8" hidden="1"/>
    <cellStyle name="Hyperlink" xfId="2386" builtinId="8" hidden="1"/>
    <cellStyle name="Hyperlink" xfId="2388" builtinId="8" hidden="1"/>
    <cellStyle name="Hyperlink" xfId="2390" builtinId="8" hidden="1"/>
    <cellStyle name="Hyperlink" xfId="2392" builtinId="8" hidden="1"/>
    <cellStyle name="Hyperlink" xfId="2394" builtinId="8" hidden="1"/>
    <cellStyle name="Hyperlink" xfId="2396" builtinId="8" hidden="1"/>
    <cellStyle name="Hyperlink" xfId="2398" builtinId="8" hidden="1"/>
    <cellStyle name="Hyperlink" xfId="2400" builtinId="8" hidden="1"/>
    <cellStyle name="Hyperlink" xfId="2402" builtinId="8" hidden="1"/>
    <cellStyle name="Hyperlink" xfId="2404" builtinId="8" hidden="1"/>
    <cellStyle name="Hyperlink" xfId="2406" builtinId="8" hidden="1"/>
    <cellStyle name="Hyperlink" xfId="2408" builtinId="8" hidden="1"/>
    <cellStyle name="Hyperlink" xfId="2410" builtinId="8" hidden="1"/>
    <cellStyle name="Hyperlink" xfId="2412" builtinId="8" hidden="1"/>
    <cellStyle name="Hyperlink" xfId="2414" builtinId="8" hidden="1"/>
    <cellStyle name="Hyperlink" xfId="2416" builtinId="8" hidden="1"/>
    <cellStyle name="Hyperlink" xfId="2418" builtinId="8" hidden="1"/>
    <cellStyle name="Hyperlink" xfId="2420" builtinId="8" hidden="1"/>
    <cellStyle name="Hyperlink" xfId="2422" builtinId="8" hidden="1"/>
    <cellStyle name="Hyperlink" xfId="2424" builtinId="8" hidden="1"/>
    <cellStyle name="Hyperlink" xfId="2426" builtinId="8" hidden="1"/>
    <cellStyle name="Hyperlink" xfId="2428" builtinId="8" hidden="1"/>
    <cellStyle name="Hyperlink" xfId="2430" builtinId="8" hidden="1"/>
    <cellStyle name="Hyperlink" xfId="2432" builtinId="8" hidden="1"/>
    <cellStyle name="Hyperlink" xfId="2434" builtinId="8" hidden="1"/>
    <cellStyle name="Hyperlink" xfId="2436" builtinId="8" hidden="1"/>
    <cellStyle name="Hyperlink" xfId="2438" builtinId="8" hidden="1"/>
    <cellStyle name="Hyperlink" xfId="2440" builtinId="8" hidden="1"/>
    <cellStyle name="Hyperlink" xfId="2442" builtinId="8" hidden="1"/>
    <cellStyle name="Hyperlink" xfId="2444" builtinId="8" hidden="1"/>
    <cellStyle name="Hyperlink" xfId="2446" builtinId="8" hidden="1"/>
    <cellStyle name="Hyperlink" xfId="2448" builtinId="8" hidden="1"/>
    <cellStyle name="Hyperlink" xfId="2450" builtinId="8" hidden="1"/>
    <cellStyle name="Hyperlink" xfId="2452" builtinId="8" hidden="1"/>
    <cellStyle name="Hyperlink" xfId="2454" builtinId="8" hidden="1"/>
    <cellStyle name="Hyperlink" xfId="2456" builtinId="8" hidden="1"/>
    <cellStyle name="Hyperlink" xfId="2458" builtinId="8" hidden="1"/>
    <cellStyle name="Hyperlink" xfId="2460" builtinId="8" hidden="1"/>
    <cellStyle name="Hyperlink" xfId="2462" builtinId="8" hidden="1"/>
    <cellStyle name="Hyperlink" xfId="2464" builtinId="8" hidden="1"/>
    <cellStyle name="Hyperlink" xfId="2466" builtinId="8" hidden="1"/>
    <cellStyle name="Hyperlink" xfId="2468" builtinId="8" hidden="1"/>
    <cellStyle name="Hyperlink" xfId="2470" builtinId="8" hidden="1"/>
    <cellStyle name="Hyperlink" xfId="2472" builtinId="8" hidden="1"/>
    <cellStyle name="Hyperlink" xfId="2474" builtinId="8" hidden="1"/>
    <cellStyle name="Hyperlink" xfId="2476" builtinId="8" hidden="1"/>
    <cellStyle name="Hyperlink" xfId="2478" builtinId="8" hidden="1"/>
    <cellStyle name="Hyperlink" xfId="2480" builtinId="8" hidden="1"/>
    <cellStyle name="Hyperlink" xfId="2482" builtinId="8" hidden="1"/>
    <cellStyle name="Hyperlink" xfId="2484" builtinId="8" hidden="1"/>
    <cellStyle name="Hyperlink" xfId="2486" builtinId="8" hidden="1"/>
    <cellStyle name="Hyperlink" xfId="2488" builtinId="8" hidden="1"/>
    <cellStyle name="Hyperlink" xfId="2490" builtinId="8" hidden="1"/>
    <cellStyle name="Hyperlink" xfId="2492" builtinId="8" hidden="1"/>
    <cellStyle name="Hyperlink" xfId="2494" builtinId="8" hidden="1"/>
    <cellStyle name="Hyperlink" xfId="2496" builtinId="8" hidden="1"/>
    <cellStyle name="Hyperlink" xfId="2498" builtinId="8" hidden="1"/>
    <cellStyle name="Hyperlink" xfId="2500" builtinId="8" hidden="1"/>
    <cellStyle name="Hyperlink" xfId="2502" builtinId="8" hidden="1"/>
    <cellStyle name="Hyperlink" xfId="2504" builtinId="8" hidden="1"/>
    <cellStyle name="Hyperlink" xfId="2506" builtinId="8" hidden="1"/>
    <cellStyle name="Hyperlink" xfId="2508" builtinId="8" hidden="1"/>
    <cellStyle name="Hyperlink" xfId="2510" builtinId="8" hidden="1"/>
    <cellStyle name="Hyperlink" xfId="2512" builtinId="8" hidden="1"/>
    <cellStyle name="Hyperlink" xfId="2514" builtinId="8" hidden="1"/>
    <cellStyle name="Hyperlink" xfId="2516" builtinId="8" hidden="1"/>
    <cellStyle name="Hyperlink" xfId="2518" builtinId="8" hidden="1"/>
    <cellStyle name="Hyperlink" xfId="2520" builtinId="8" hidden="1"/>
    <cellStyle name="Hyperlink" xfId="2522" builtinId="8" hidden="1"/>
    <cellStyle name="Hyperlink" xfId="2524" builtinId="8" hidden="1"/>
    <cellStyle name="Hyperlink" xfId="2526" builtinId="8" hidden="1"/>
    <cellStyle name="Hyperlink" xfId="2528" builtinId="8" hidden="1"/>
    <cellStyle name="Hyperlink" xfId="2530" builtinId="8" hidden="1"/>
    <cellStyle name="Hyperlink" xfId="2532" builtinId="8" hidden="1"/>
    <cellStyle name="Hyperlink" xfId="2534" builtinId="8" hidden="1"/>
    <cellStyle name="Hyperlink" xfId="2536" builtinId="8" hidden="1"/>
    <cellStyle name="Hyperlink" xfId="2538" builtinId="8" hidden="1"/>
    <cellStyle name="Hyperlink" xfId="2540" builtinId="8" hidden="1"/>
    <cellStyle name="Hyperlink" xfId="2542" builtinId="8" hidden="1"/>
    <cellStyle name="Hyperlink" xfId="2544" builtinId="8" hidden="1"/>
    <cellStyle name="Hyperlink" xfId="2546" builtinId="8" hidden="1"/>
    <cellStyle name="Hyperlink" xfId="2548" builtinId="8" hidden="1"/>
    <cellStyle name="Hyperlink" xfId="2550" builtinId="8" hidden="1"/>
    <cellStyle name="Hyperlink" xfId="2552" builtinId="8" hidden="1"/>
    <cellStyle name="Hyperlink" xfId="2554" builtinId="8" hidden="1"/>
    <cellStyle name="Hyperlink" xfId="2556" builtinId="8" hidden="1"/>
    <cellStyle name="Hyperlink" xfId="2558" builtinId="8" hidden="1"/>
    <cellStyle name="Hyperlink" xfId="2560" builtinId="8" hidden="1"/>
    <cellStyle name="Hyperlink" xfId="2562" builtinId="8" hidden="1"/>
    <cellStyle name="Hyperlink" xfId="2564" builtinId="8" hidden="1"/>
    <cellStyle name="Hyperlink" xfId="2566" builtinId="8" hidden="1"/>
    <cellStyle name="Hyperlink" xfId="2568" builtinId="8" hidden="1"/>
    <cellStyle name="Hyperlink" xfId="2570" builtinId="8" hidden="1"/>
    <cellStyle name="Hyperlink" xfId="2572" builtinId="8" hidden="1"/>
    <cellStyle name="Hyperlink" xfId="2574" builtinId="8" hidden="1"/>
    <cellStyle name="Hyperlink" xfId="2576" builtinId="8" hidden="1"/>
    <cellStyle name="Hyperlink" xfId="2578" builtinId="8" hidden="1"/>
    <cellStyle name="Hyperlink" xfId="2580" builtinId="8" hidden="1"/>
    <cellStyle name="Hyperlink" xfId="2582" builtinId="8" hidden="1"/>
    <cellStyle name="Hyperlink" xfId="2584" builtinId="8" hidden="1"/>
    <cellStyle name="Hyperlink" xfId="2586" builtinId="8" hidden="1"/>
    <cellStyle name="Hyperlink" xfId="2588" builtinId="8" hidden="1"/>
    <cellStyle name="Hyperlink" xfId="2590" builtinId="8" hidden="1"/>
    <cellStyle name="Hyperlink" xfId="2592" builtinId="8" hidden="1"/>
    <cellStyle name="Hyperlink" xfId="2594" builtinId="8" hidden="1"/>
    <cellStyle name="Hyperlink" xfId="2596" builtinId="8" hidden="1"/>
    <cellStyle name="Hyperlink" xfId="2598" builtinId="8" hidden="1"/>
    <cellStyle name="Hyperlink" xfId="2600" builtinId="8" hidden="1"/>
    <cellStyle name="Hyperlink" xfId="2602" builtinId="8" hidden="1"/>
    <cellStyle name="Hyperlink" xfId="2604" builtinId="8" hidden="1"/>
    <cellStyle name="Hyperlink" xfId="2606" builtinId="8" hidden="1"/>
    <cellStyle name="Hyperlink" xfId="2608" builtinId="8" hidden="1"/>
    <cellStyle name="Hyperlink" xfId="2610" builtinId="8" hidden="1"/>
    <cellStyle name="Hyperlink" xfId="2612" builtinId="8" hidden="1"/>
    <cellStyle name="Hyperlink" xfId="2614" builtinId="8" hidden="1"/>
    <cellStyle name="Hyperlink" xfId="2616" builtinId="8" hidden="1"/>
    <cellStyle name="Hyperlink" xfId="2618" builtinId="8" hidden="1"/>
    <cellStyle name="Hyperlink" xfId="2620" builtinId="8" hidden="1"/>
    <cellStyle name="Hyperlink" xfId="2622" builtinId="8" hidden="1"/>
    <cellStyle name="Hyperlink" xfId="2624" builtinId="8" hidden="1"/>
    <cellStyle name="Hyperlink" xfId="2626" builtinId="8" hidden="1"/>
    <cellStyle name="Hyperlink" xfId="2628" builtinId="8" hidden="1"/>
    <cellStyle name="Hyperlink" xfId="2630" builtinId="8" hidden="1"/>
    <cellStyle name="Hyperlink" xfId="2632" builtinId="8" hidden="1"/>
    <cellStyle name="Hyperlink" xfId="2634" builtinId="8" hidden="1"/>
    <cellStyle name="Hyperlink" xfId="2636" builtinId="8" hidden="1"/>
    <cellStyle name="Hyperlink" xfId="2638" builtinId="8" hidden="1"/>
    <cellStyle name="Hyperlink" xfId="2640" builtinId="8" hidden="1"/>
    <cellStyle name="Hyperlink" xfId="2642" builtinId="8" hidden="1"/>
    <cellStyle name="Hyperlink" xfId="2644" builtinId="8" hidden="1"/>
    <cellStyle name="Hyperlink" xfId="2646" builtinId="8" hidden="1"/>
    <cellStyle name="Hyperlink" xfId="2648" builtinId="8" hidden="1"/>
    <cellStyle name="Hyperlink" xfId="2650" builtinId="8" hidden="1"/>
    <cellStyle name="Hyperlink" xfId="2652" builtinId="8" hidden="1"/>
    <cellStyle name="Hyperlink" xfId="2654" builtinId="8" hidden="1"/>
    <cellStyle name="Hyperlink" xfId="2656" builtinId="8" hidden="1"/>
    <cellStyle name="Hyperlink" xfId="2658" builtinId="8" hidden="1"/>
    <cellStyle name="Hyperlink" xfId="2660" builtinId="8" hidden="1"/>
    <cellStyle name="Hyperlink" xfId="2662" builtinId="8" hidden="1"/>
    <cellStyle name="Hyperlink" xfId="2664" builtinId="8" hidden="1"/>
    <cellStyle name="Hyperlink" xfId="2666" builtinId="8" hidden="1"/>
    <cellStyle name="Hyperlink" xfId="2668" builtinId="8" hidden="1"/>
    <cellStyle name="Hyperlink" xfId="2670" builtinId="8" hidden="1"/>
    <cellStyle name="Hyperlink" xfId="2672" builtinId="8" hidden="1"/>
    <cellStyle name="Hyperlink" xfId="2674" builtinId="8" hidden="1"/>
    <cellStyle name="Hyperlink" xfId="2676" builtinId="8" hidden="1"/>
    <cellStyle name="Hyperlink" xfId="2678" builtinId="8" hidden="1"/>
    <cellStyle name="Hyperlink" xfId="2680" builtinId="8" hidden="1"/>
    <cellStyle name="Hyperlink" xfId="2682" builtinId="8" hidden="1"/>
    <cellStyle name="Hyperlink" xfId="2684" builtinId="8" hidden="1"/>
    <cellStyle name="Hyperlink" xfId="2686" builtinId="8" hidden="1"/>
    <cellStyle name="Hyperlink" xfId="2688" builtinId="8" hidden="1"/>
    <cellStyle name="Hyperlink" xfId="2690" builtinId="8" hidden="1"/>
    <cellStyle name="Hyperlink" xfId="2692" builtinId="8" hidden="1"/>
    <cellStyle name="Hyperlink" xfId="2694" builtinId="8" hidden="1"/>
    <cellStyle name="Hyperlink" xfId="2696" builtinId="8" hidden="1"/>
    <cellStyle name="Hyperlink" xfId="2698" builtinId="8" hidden="1"/>
    <cellStyle name="Hyperlink" xfId="2700" builtinId="8" hidden="1"/>
    <cellStyle name="Hyperlink" xfId="2702" builtinId="8" hidden="1"/>
    <cellStyle name="Hyperlink" xfId="2704" builtinId="8" hidden="1"/>
    <cellStyle name="Hyperlink" xfId="2706" builtinId="8" hidden="1"/>
    <cellStyle name="Hyperlink" xfId="2708" builtinId="8" hidden="1"/>
    <cellStyle name="Hyperlink" xfId="2710" builtinId="8" hidden="1"/>
    <cellStyle name="Hyperlink" xfId="2712" builtinId="8" hidden="1"/>
    <cellStyle name="Hyperlink" xfId="2714" builtinId="8" hidden="1"/>
    <cellStyle name="Hyperlink" xfId="2716" builtinId="8" hidden="1"/>
    <cellStyle name="Hyperlink" xfId="2718" builtinId="8" hidden="1"/>
    <cellStyle name="Hyperlink" xfId="2720" builtinId="8" hidden="1"/>
    <cellStyle name="Hyperlink" xfId="2722" builtinId="8" hidden="1"/>
    <cellStyle name="Hyperlink" xfId="2724" builtinId="8" hidden="1"/>
    <cellStyle name="Hyperlink" xfId="2726" builtinId="8" hidden="1"/>
    <cellStyle name="Hyperlink" xfId="2728" builtinId="8" hidden="1"/>
    <cellStyle name="Hyperlink" xfId="2730" builtinId="8" hidden="1"/>
    <cellStyle name="Hyperlink" xfId="2732" builtinId="8" hidden="1"/>
    <cellStyle name="Hyperlink" xfId="2734" builtinId="8" hidden="1"/>
    <cellStyle name="Hyperlink" xfId="2736" builtinId="8" hidden="1"/>
    <cellStyle name="Hyperlink" xfId="2738" builtinId="8" hidden="1"/>
    <cellStyle name="Hyperlink" xfId="2740" builtinId="8" hidden="1"/>
    <cellStyle name="Hyperlink" xfId="2742" builtinId="8" hidden="1"/>
    <cellStyle name="Hyperlink" xfId="2744" builtinId="8" hidden="1"/>
    <cellStyle name="Hyperlink" xfId="2746" builtinId="8" hidden="1"/>
    <cellStyle name="Hyperlink" xfId="2748" builtinId="8" hidden="1"/>
    <cellStyle name="Hyperlink" xfId="2750" builtinId="8" hidden="1"/>
    <cellStyle name="Hyperlink" xfId="2752" builtinId="8" hidden="1"/>
    <cellStyle name="Hyperlink" xfId="2754" builtinId="8" hidden="1"/>
    <cellStyle name="Hyperlink" xfId="2756" builtinId="8" hidden="1"/>
    <cellStyle name="Hyperlink" xfId="2758" builtinId="8" hidden="1"/>
    <cellStyle name="Hyperlink" xfId="2760" builtinId="8" hidden="1"/>
    <cellStyle name="Hyperlink" xfId="2762" builtinId="8" hidden="1"/>
    <cellStyle name="Hyperlink" xfId="2764" builtinId="8" hidden="1"/>
    <cellStyle name="Hyperlink" xfId="2766" builtinId="8" hidden="1"/>
    <cellStyle name="Hyperlink" xfId="2768" builtinId="8" hidden="1"/>
    <cellStyle name="Hyperlink" xfId="2770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7" builtinId="8" hidden="1"/>
    <cellStyle name="Hyperlink" xfId="2949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Hyperlink" xfId="3091" builtinId="8" hidden="1"/>
    <cellStyle name="Hyperlink" xfId="3093" builtinId="8" hidden="1"/>
    <cellStyle name="Hyperlink" xfId="3095" builtinId="8" hidden="1"/>
    <cellStyle name="Hyperlink" xfId="3097" builtinId="8" hidden="1"/>
    <cellStyle name="Hyperlink" xfId="3099" builtinId="8" hidden="1"/>
    <cellStyle name="Hyperlink" xfId="3101" builtinId="8" hidden="1"/>
    <cellStyle name="Hyperlink" xfId="3103" builtinId="8" hidden="1"/>
    <cellStyle name="Hyperlink" xfId="3105" builtinId="8" hidden="1"/>
    <cellStyle name="Hyperlink" xfId="3107" builtinId="8" hidden="1"/>
    <cellStyle name="Hyperlink" xfId="3109" builtinId="8" hidden="1"/>
    <cellStyle name="Hyperlink" xfId="3111" builtinId="8" hidden="1"/>
    <cellStyle name="Hyperlink" xfId="3113" builtinId="8" hidden="1"/>
    <cellStyle name="Hyperlink" xfId="3115" builtinId="8" hidden="1"/>
    <cellStyle name="Hyperlink" xfId="3117" builtinId="8" hidden="1"/>
    <cellStyle name="Hyperlink" xfId="3119" builtinId="8" hidden="1"/>
    <cellStyle name="Hyperlink" xfId="3121" builtinId="8" hidden="1"/>
    <cellStyle name="Hyperlink" xfId="3123" builtinId="8" hidden="1"/>
    <cellStyle name="Hyperlink" xfId="3125" builtinId="8" hidden="1"/>
    <cellStyle name="Hyperlink" xfId="3127" builtinId="8" hidden="1"/>
    <cellStyle name="Hyperlink" xfId="3129" builtinId="8" hidden="1"/>
    <cellStyle name="Hyperlink" xfId="3131" builtinId="8" hidden="1"/>
    <cellStyle name="Hyperlink" xfId="3133" builtinId="8" hidden="1"/>
    <cellStyle name="Hyperlink" xfId="3135" builtinId="8" hidden="1"/>
    <cellStyle name="Hyperlink" xfId="3137" builtinId="8" hidden="1"/>
    <cellStyle name="Hyperlink" xfId="3139" builtinId="8" hidden="1"/>
    <cellStyle name="Hyperlink" xfId="3141" builtinId="8" hidden="1"/>
    <cellStyle name="Hyperlink" xfId="3143" builtinId="8" hidden="1"/>
    <cellStyle name="Hyperlink" xfId="3145" builtinId="8" hidden="1"/>
    <cellStyle name="Hyperlink" xfId="3147" builtinId="8" hidden="1"/>
    <cellStyle name="Hyperlink" xfId="3149" builtinId="8" hidden="1"/>
    <cellStyle name="Hyperlink" xfId="3151" builtinId="8" hidden="1"/>
    <cellStyle name="Hyperlink" xfId="3153" builtinId="8" hidden="1"/>
    <cellStyle name="Hyperlink" xfId="3155" builtinId="8" hidden="1"/>
    <cellStyle name="Hyperlink" xfId="3157" builtinId="8" hidden="1"/>
    <cellStyle name="Hyperlink" xfId="3159" builtinId="8" hidden="1"/>
    <cellStyle name="Hyperlink" xfId="3161" builtinId="8" hidden="1"/>
    <cellStyle name="Hyperlink" xfId="3163" builtinId="8" hidden="1"/>
    <cellStyle name="Hyperlink" xfId="3165" builtinId="8" hidden="1"/>
    <cellStyle name="Hyperlink" xfId="3167" builtinId="8" hidden="1"/>
    <cellStyle name="Hyperlink" xfId="3169" builtinId="8" hidden="1"/>
    <cellStyle name="Hyperlink" xfId="3171" builtinId="8" hidden="1"/>
    <cellStyle name="Hyperlink" xfId="3173" builtinId="8" hidden="1"/>
    <cellStyle name="Hyperlink" xfId="3175" builtinId="8" hidden="1"/>
    <cellStyle name="Hyperlink" xfId="3177" builtinId="8" hidden="1"/>
    <cellStyle name="Hyperlink" xfId="3179" builtinId="8" hidden="1"/>
    <cellStyle name="Hyperlink" xfId="3181" builtinId="8" hidden="1"/>
    <cellStyle name="Hyperlink" xfId="3183" builtinId="8" hidden="1"/>
    <cellStyle name="Hyperlink" xfId="3185" builtinId="8" hidden="1"/>
    <cellStyle name="Hyperlink" xfId="3187" builtinId="8" hidden="1"/>
    <cellStyle name="Hyperlink" xfId="3189" builtinId="8" hidden="1"/>
    <cellStyle name="Hyperlink" xfId="3191" builtinId="8" hidden="1"/>
    <cellStyle name="Hyperlink" xfId="3193" builtinId="8" hidden="1"/>
    <cellStyle name="Hyperlink" xfId="3195" builtinId="8" hidden="1"/>
    <cellStyle name="Hyperlink" xfId="3197" builtinId="8" hidden="1"/>
    <cellStyle name="Hyperlink" xfId="3199" builtinId="8" hidden="1"/>
    <cellStyle name="Hyperlink" xfId="3201" builtinId="8" hidden="1"/>
    <cellStyle name="Hyperlink" xfId="3203" builtinId="8" hidden="1"/>
    <cellStyle name="Hyperlink" xfId="3205" builtinId="8" hidden="1"/>
    <cellStyle name="Hyperlink" xfId="3207" builtinId="8" hidden="1"/>
    <cellStyle name="Hyperlink" xfId="3209" builtinId="8" hidden="1"/>
    <cellStyle name="Hyperlink" xfId="3211" builtinId="8" hidden="1"/>
    <cellStyle name="Hyperlink" xfId="3213" builtinId="8" hidden="1"/>
    <cellStyle name="Hyperlink" xfId="3215" builtinId="8" hidden="1"/>
    <cellStyle name="Hyperlink" xfId="3217" builtinId="8" hidden="1"/>
    <cellStyle name="Hyperlink" xfId="3219" builtinId="8" hidden="1"/>
    <cellStyle name="Hyperlink" xfId="3221" builtinId="8" hidden="1"/>
    <cellStyle name="Hyperlink" xfId="3223" builtinId="8" hidden="1"/>
    <cellStyle name="Hyperlink" xfId="3225" builtinId="8" hidden="1"/>
    <cellStyle name="Hyperlink" xfId="3227" builtinId="8" hidden="1"/>
    <cellStyle name="Hyperlink" xfId="3229" builtinId="8" hidden="1"/>
    <cellStyle name="Hyperlink" xfId="3231" builtinId="8" hidden="1"/>
    <cellStyle name="Hyperlink" xfId="3233" builtinId="8" hidden="1"/>
    <cellStyle name="Hyperlink" xfId="3235" builtinId="8" hidden="1"/>
    <cellStyle name="Hyperlink" xfId="3237" builtinId="8" hidden="1"/>
    <cellStyle name="Hyperlink" xfId="3239" builtinId="8" hidden="1"/>
    <cellStyle name="Hyperlink" xfId="3241" builtinId="8" hidden="1"/>
    <cellStyle name="Hyperlink" xfId="3243" builtinId="8" hidden="1"/>
    <cellStyle name="Hyperlink" xfId="3245" builtinId="8" hidden="1"/>
    <cellStyle name="Hyperlink" xfId="3247" builtinId="8" hidden="1"/>
    <cellStyle name="Hyperlink" xfId="3249" builtinId="8" hidden="1"/>
    <cellStyle name="Hyperlink" xfId="3251" builtinId="8" hidden="1"/>
    <cellStyle name="Hyperlink" xfId="3253" builtinId="8" hidden="1"/>
    <cellStyle name="Hyperlink" xfId="3255" builtinId="8" hidden="1"/>
    <cellStyle name="Hyperlink" xfId="3257" builtinId="8" hidden="1"/>
    <cellStyle name="Hyperlink" xfId="3259" builtinId="8" hidden="1"/>
    <cellStyle name="Hyperlink" xfId="3261" builtinId="8" hidden="1"/>
    <cellStyle name="Hyperlink" xfId="3263" builtinId="8" hidden="1"/>
    <cellStyle name="Hyperlink" xfId="3265" builtinId="8" hidden="1"/>
    <cellStyle name="Hyperlink" xfId="3267" builtinId="8" hidden="1"/>
    <cellStyle name="Hyperlink" xfId="3269" builtinId="8" hidden="1"/>
    <cellStyle name="Hyperlink" xfId="3271" builtinId="8" hidden="1"/>
    <cellStyle name="Hyperlink" xfId="3273" builtinId="8" hidden="1"/>
    <cellStyle name="Hyperlink" xfId="3275" builtinId="8" hidden="1"/>
    <cellStyle name="Hyperlink" xfId="3277" builtinId="8" hidden="1"/>
    <cellStyle name="Hyperlink" xfId="3279" builtinId="8" hidden="1"/>
    <cellStyle name="Hyperlink" xfId="3281" builtinId="8" hidden="1"/>
    <cellStyle name="Hyperlink" xfId="3283" builtinId="8" hidden="1"/>
    <cellStyle name="Hyperlink" xfId="3285" builtinId="8" hidden="1"/>
    <cellStyle name="Hyperlink" xfId="3287" builtinId="8" hidden="1"/>
    <cellStyle name="Hyperlink" xfId="3289" builtinId="8" hidden="1"/>
    <cellStyle name="Hyperlink" xfId="3291" builtinId="8" hidden="1"/>
    <cellStyle name="Hyperlink" xfId="3293" builtinId="8" hidden="1"/>
    <cellStyle name="Hyperlink" xfId="3295" builtinId="8" hidden="1"/>
    <cellStyle name="Hyperlink" xfId="3297" builtinId="8" hidden="1"/>
    <cellStyle name="Hyperlink" xfId="3299" builtinId="8" hidden="1"/>
    <cellStyle name="Hyperlink" xfId="3301" builtinId="8" hidden="1"/>
    <cellStyle name="Hyperlink" xfId="3303" builtinId="8" hidden="1"/>
    <cellStyle name="Hyperlink" xfId="3305" builtinId="8" hidden="1"/>
    <cellStyle name="Hyperlink" xfId="3307" builtinId="8" hidden="1"/>
    <cellStyle name="Hyperlink" xfId="3309" builtinId="8" hidden="1"/>
    <cellStyle name="Hyperlink" xfId="3311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Input" xfId="3393" builtinId="20"/>
    <cellStyle name="Neutral" xfId="3392" builtinId="2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O232"/>
  <sheetViews>
    <sheetView showGridLines="0" tabSelected="1" zoomScale="70" zoomScaleNormal="70" workbookViewId="0">
      <pane xSplit="2" ySplit="4" topLeftCell="Q5" activePane="bottomRight" state="frozen"/>
      <selection pane="topRight" activeCell="C1" sqref="C1"/>
      <selection pane="bottomLeft" activeCell="A5" sqref="A5"/>
      <selection pane="bottomRight" activeCell="V42" sqref="V42"/>
    </sheetView>
  </sheetViews>
  <sheetFormatPr baseColWidth="10" defaultColWidth="10.83203125" defaultRowHeight="16" outlineLevelRow="2" outlineLevelCol="1" x14ac:dyDescent="0.2"/>
  <cols>
    <col min="1" max="1" width="3.5" customWidth="1"/>
    <col min="2" max="2" width="61.6640625" style="69" bestFit="1" customWidth="1"/>
    <col min="3" max="3" width="20.6640625" style="69" bestFit="1" customWidth="1"/>
    <col min="4" max="4" width="17.5" style="69" bestFit="1" customWidth="1"/>
    <col min="5" max="5" width="11.6640625" style="69" bestFit="1" customWidth="1"/>
    <col min="6" max="6" width="15.83203125" style="69" customWidth="1" outlineLevel="1"/>
    <col min="7" max="7" width="16.33203125" style="69" customWidth="1" outlineLevel="1"/>
    <col min="8" max="8" width="15.5" style="69" customWidth="1" outlineLevel="1"/>
    <col min="9" max="9" width="15.83203125" style="69" customWidth="1" outlineLevel="1"/>
    <col min="10" max="10" width="16.5" style="69" customWidth="1" outlineLevel="1"/>
    <col min="11" max="11" width="15.6640625" style="69" customWidth="1" outlineLevel="1"/>
    <col min="12" max="13" width="16.1640625" style="69" customWidth="1" outlineLevel="1"/>
    <col min="14" max="14" width="15.5" style="69" customWidth="1" outlineLevel="1"/>
    <col min="15" max="15" width="16.83203125" style="69" customWidth="1" outlineLevel="1"/>
    <col min="16" max="16" width="17" style="69" customWidth="1" outlineLevel="1"/>
    <col min="17" max="17" width="16.6640625" style="69" customWidth="1" outlineLevel="1"/>
    <col min="18" max="18" width="13.5" style="69" bestFit="1" customWidth="1"/>
    <col min="19" max="19" width="19.5" style="69" bestFit="1" customWidth="1"/>
    <col min="20" max="20" width="17.5" style="69" bestFit="1" customWidth="1"/>
    <col min="21" max="21" width="11.6640625" style="69" bestFit="1" customWidth="1"/>
    <col min="22" max="22" width="15.83203125" style="69" customWidth="1" outlineLevel="1"/>
    <col min="23" max="23" width="16.33203125" style="69" customWidth="1" outlineLevel="1"/>
    <col min="24" max="24" width="15.5" style="69" customWidth="1" outlineLevel="1"/>
    <col min="25" max="25" width="15.83203125" style="69" customWidth="1" outlineLevel="1"/>
    <col min="26" max="26" width="16.5" style="69" customWidth="1" outlineLevel="1"/>
    <col min="27" max="27" width="15.6640625" style="69" customWidth="1" outlineLevel="1"/>
    <col min="28" max="29" width="16.1640625" style="69" customWidth="1" outlineLevel="1"/>
    <col min="30" max="30" width="15.5" style="69" customWidth="1" outlineLevel="1"/>
    <col min="31" max="31" width="16.83203125" style="69" customWidth="1" outlineLevel="1"/>
    <col min="32" max="32" width="17" style="69" customWidth="1" outlineLevel="1"/>
    <col min="33" max="33" width="16.6640625" style="69" customWidth="1" outlineLevel="1"/>
    <col min="34" max="34" width="13.5" style="69" bestFit="1" customWidth="1"/>
    <col min="35" max="35" width="19.5" style="69" bestFit="1" customWidth="1"/>
    <col min="36" max="36" width="17.5" style="69" bestFit="1" customWidth="1"/>
    <col min="37" max="37" width="11.6640625" style="69" bestFit="1" customWidth="1"/>
    <col min="38" max="38" width="15.83203125" style="69" hidden="1" customWidth="1" outlineLevel="1"/>
    <col min="39" max="39" width="16.33203125" style="69" hidden="1" customWidth="1" outlineLevel="1"/>
    <col min="40" max="40" width="15.5" style="69" hidden="1" customWidth="1" outlineLevel="1"/>
    <col min="41" max="41" width="15.83203125" style="69" hidden="1" customWidth="1" outlineLevel="1"/>
    <col min="42" max="42" width="16.5" style="69" hidden="1" customWidth="1" outlineLevel="1"/>
    <col min="43" max="43" width="15.6640625" style="69" hidden="1" customWidth="1" outlineLevel="1"/>
    <col min="44" max="45" width="16.1640625" style="69" hidden="1" customWidth="1" outlineLevel="1"/>
    <col min="46" max="46" width="15.5" style="69" hidden="1" customWidth="1" outlineLevel="1"/>
    <col min="47" max="47" width="16.83203125" style="69" hidden="1" customWidth="1" outlineLevel="1"/>
    <col min="48" max="48" width="17" style="69" hidden="1" customWidth="1" outlineLevel="1"/>
    <col min="49" max="49" width="16.6640625" style="69" hidden="1" customWidth="1" outlineLevel="1"/>
    <col min="50" max="50" width="14.5" style="69" bestFit="1" customWidth="1" collapsed="1"/>
    <col min="51" max="51" width="19.5" style="69" bestFit="1" customWidth="1"/>
    <col min="52" max="52" width="17.5" style="69" bestFit="1" customWidth="1"/>
    <col min="53" max="53" width="11.6640625" style="69" bestFit="1" customWidth="1"/>
    <col min="54" max="54" width="15.83203125" style="69" hidden="1" customWidth="1" outlineLevel="1"/>
    <col min="55" max="55" width="16.33203125" style="69" hidden="1" customWidth="1" outlineLevel="1"/>
    <col min="56" max="56" width="15.5" style="69" hidden="1" customWidth="1" outlineLevel="1"/>
    <col min="57" max="57" width="15.83203125" style="69" hidden="1" customWidth="1" outlineLevel="1"/>
    <col min="58" max="58" width="16.5" style="69" hidden="1" customWidth="1" outlineLevel="1"/>
    <col min="59" max="59" width="15.6640625" style="69" hidden="1" customWidth="1" outlineLevel="1"/>
    <col min="60" max="61" width="16.1640625" style="69" hidden="1" customWidth="1" outlineLevel="1"/>
    <col min="62" max="62" width="15.5" style="69" hidden="1" customWidth="1" outlineLevel="1"/>
    <col min="63" max="63" width="16.83203125" style="69" hidden="1" customWidth="1" outlineLevel="1"/>
    <col min="64" max="64" width="17" style="69" hidden="1" customWidth="1" outlineLevel="1"/>
    <col min="65" max="65" width="16.6640625" style="69" hidden="1" customWidth="1" outlineLevel="1"/>
    <col min="66" max="66" width="15" style="69" bestFit="1" customWidth="1" collapsed="1"/>
  </cols>
  <sheetData>
    <row r="1" spans="2:66" x14ac:dyDescent="0.2">
      <c r="B1" s="1"/>
    </row>
    <row r="2" spans="2:66" x14ac:dyDescent="0.2">
      <c r="B2" s="2" t="s">
        <v>119</v>
      </c>
    </row>
    <row r="3" spans="2:66" x14ac:dyDescent="0.2">
      <c r="B3" s="2"/>
      <c r="F3" s="649" t="s">
        <v>309</v>
      </c>
      <c r="G3" s="649" t="s">
        <v>310</v>
      </c>
      <c r="H3" s="649" t="s">
        <v>310</v>
      </c>
      <c r="I3" s="649" t="s">
        <v>310</v>
      </c>
      <c r="J3" s="649" t="s">
        <v>310</v>
      </c>
      <c r="K3" s="649" t="s">
        <v>310</v>
      </c>
      <c r="L3" s="649" t="s">
        <v>310</v>
      </c>
      <c r="M3" s="649" t="s">
        <v>310</v>
      </c>
      <c r="N3" s="649" t="s">
        <v>310</v>
      </c>
      <c r="O3" s="649" t="s">
        <v>310</v>
      </c>
      <c r="P3" s="649" t="s">
        <v>310</v>
      </c>
      <c r="Q3" s="649" t="s">
        <v>310</v>
      </c>
      <c r="V3" s="649"/>
      <c r="W3" s="649"/>
      <c r="X3" s="649"/>
      <c r="Y3" s="649"/>
      <c r="Z3" s="649"/>
      <c r="AA3" s="649"/>
      <c r="AB3" s="649"/>
      <c r="AC3" s="649"/>
      <c r="AD3" s="649"/>
      <c r="AE3" s="649"/>
      <c r="AF3" s="649"/>
      <c r="AG3" s="649"/>
      <c r="AL3" s="649"/>
      <c r="AM3" s="649"/>
      <c r="AN3" s="649"/>
      <c r="AO3" s="649"/>
      <c r="AP3" s="649"/>
      <c r="AQ3" s="649"/>
      <c r="AR3" s="649"/>
      <c r="AS3" s="649"/>
      <c r="AT3" s="649"/>
      <c r="AU3" s="649"/>
      <c r="AV3" s="649"/>
      <c r="AW3" s="649"/>
      <c r="BB3" s="649"/>
      <c r="BC3" s="649"/>
      <c r="BD3" s="649"/>
      <c r="BE3" s="649"/>
      <c r="BF3" s="649"/>
      <c r="BG3" s="649"/>
      <c r="BH3" s="649"/>
      <c r="BI3" s="649"/>
      <c r="BJ3" s="649"/>
      <c r="BK3" s="649"/>
      <c r="BL3" s="649"/>
      <c r="BM3" s="649"/>
    </row>
    <row r="4" spans="2:66" ht="30" customHeight="1" x14ac:dyDescent="0.2">
      <c r="B4" s="3"/>
      <c r="C4" s="4" t="s">
        <v>0</v>
      </c>
      <c r="D4" s="5" t="s">
        <v>1</v>
      </c>
      <c r="E4" s="5" t="s">
        <v>124</v>
      </c>
      <c r="F4" s="650" t="s">
        <v>311</v>
      </c>
      <c r="G4" s="651" t="s">
        <v>312</v>
      </c>
      <c r="H4" s="651" t="s">
        <v>313</v>
      </c>
      <c r="I4" s="651" t="s">
        <v>314</v>
      </c>
      <c r="J4" s="651" t="s">
        <v>315</v>
      </c>
      <c r="K4" s="651" t="s">
        <v>316</v>
      </c>
      <c r="L4" s="651" t="s">
        <v>317</v>
      </c>
      <c r="M4" s="651" t="s">
        <v>318</v>
      </c>
      <c r="N4" s="651" t="s">
        <v>319</v>
      </c>
      <c r="O4" s="651" t="s">
        <v>320</v>
      </c>
      <c r="P4" s="651" t="s">
        <v>321</v>
      </c>
      <c r="Q4" s="652" t="s">
        <v>322</v>
      </c>
      <c r="R4" s="210" t="s">
        <v>14</v>
      </c>
      <c r="S4" s="4" t="s">
        <v>0</v>
      </c>
      <c r="T4" s="5" t="s">
        <v>1</v>
      </c>
      <c r="U4" s="5" t="s">
        <v>124</v>
      </c>
      <c r="V4" s="650" t="s">
        <v>330</v>
      </c>
      <c r="W4" s="651" t="s">
        <v>331</v>
      </c>
      <c r="X4" s="651" t="s">
        <v>332</v>
      </c>
      <c r="Y4" s="651" t="s">
        <v>333</v>
      </c>
      <c r="Z4" s="651" t="s">
        <v>334</v>
      </c>
      <c r="AA4" s="651" t="s">
        <v>335</v>
      </c>
      <c r="AB4" s="651" t="s">
        <v>336</v>
      </c>
      <c r="AC4" s="651" t="s">
        <v>337</v>
      </c>
      <c r="AD4" s="651" t="s">
        <v>338</v>
      </c>
      <c r="AE4" s="651" t="s">
        <v>339</v>
      </c>
      <c r="AF4" s="651" t="s">
        <v>340</v>
      </c>
      <c r="AG4" s="652" t="s">
        <v>341</v>
      </c>
      <c r="AH4" s="210" t="s">
        <v>15</v>
      </c>
      <c r="AI4" s="4" t="s">
        <v>0</v>
      </c>
      <c r="AJ4" s="5" t="s">
        <v>1</v>
      </c>
      <c r="AK4" s="5" t="s">
        <v>124</v>
      </c>
      <c r="AL4" s="650" t="s">
        <v>342</v>
      </c>
      <c r="AM4" s="651" t="s">
        <v>343</v>
      </c>
      <c r="AN4" s="651" t="s">
        <v>344</v>
      </c>
      <c r="AO4" s="651" t="s">
        <v>345</v>
      </c>
      <c r="AP4" s="651" t="s">
        <v>346</v>
      </c>
      <c r="AQ4" s="651" t="s">
        <v>347</v>
      </c>
      <c r="AR4" s="651" t="s">
        <v>348</v>
      </c>
      <c r="AS4" s="651" t="s">
        <v>349</v>
      </c>
      <c r="AT4" s="651" t="s">
        <v>350</v>
      </c>
      <c r="AU4" s="651" t="s">
        <v>351</v>
      </c>
      <c r="AV4" s="651" t="s">
        <v>352</v>
      </c>
      <c r="AW4" s="652" t="s">
        <v>353</v>
      </c>
      <c r="AX4" s="210" t="s">
        <v>16</v>
      </c>
      <c r="AY4" s="4" t="s">
        <v>0</v>
      </c>
      <c r="AZ4" s="5" t="s">
        <v>1</v>
      </c>
      <c r="BA4" s="5" t="s">
        <v>124</v>
      </c>
      <c r="BB4" s="650" t="s">
        <v>374</v>
      </c>
      <c r="BC4" s="651" t="s">
        <v>375</v>
      </c>
      <c r="BD4" s="651" t="s">
        <v>376</v>
      </c>
      <c r="BE4" s="651" t="s">
        <v>377</v>
      </c>
      <c r="BF4" s="651" t="s">
        <v>378</v>
      </c>
      <c r="BG4" s="651" t="s">
        <v>379</v>
      </c>
      <c r="BH4" s="651" t="s">
        <v>380</v>
      </c>
      <c r="BI4" s="651" t="s">
        <v>381</v>
      </c>
      <c r="BJ4" s="651" t="s">
        <v>382</v>
      </c>
      <c r="BK4" s="651" t="s">
        <v>383</v>
      </c>
      <c r="BL4" s="651" t="s">
        <v>384</v>
      </c>
      <c r="BM4" s="652" t="s">
        <v>385</v>
      </c>
      <c r="BN4" s="210" t="s">
        <v>184</v>
      </c>
    </row>
    <row r="5" spans="2:66" x14ac:dyDescent="0.2">
      <c r="B5" s="6" t="s">
        <v>17</v>
      </c>
      <c r="C5" s="7"/>
      <c r="D5" s="1"/>
      <c r="E5" s="1"/>
      <c r="F5" s="211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3"/>
      <c r="R5" s="214"/>
      <c r="S5" s="7"/>
      <c r="T5" s="1"/>
      <c r="U5" s="1"/>
      <c r="V5" s="211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3"/>
      <c r="AH5" s="214"/>
      <c r="AI5" s="7"/>
      <c r="AJ5" s="1"/>
      <c r="AK5" s="1"/>
      <c r="AL5" s="211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3"/>
      <c r="AX5" s="214"/>
      <c r="AY5" s="7"/>
      <c r="AZ5" s="1"/>
      <c r="BA5" s="1"/>
      <c r="BB5" s="211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3"/>
      <c r="BN5" s="214"/>
    </row>
    <row r="6" spans="2:66" x14ac:dyDescent="0.2">
      <c r="B6" s="48" t="s">
        <v>306</v>
      </c>
      <c r="C6" s="7"/>
      <c r="D6" s="1" t="s">
        <v>166</v>
      </c>
      <c r="E6" s="1" t="s">
        <v>167</v>
      </c>
      <c r="F6" s="211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3"/>
      <c r="R6" s="215"/>
      <c r="S6" s="7"/>
      <c r="T6" s="1" t="s">
        <v>166</v>
      </c>
      <c r="U6" s="1" t="s">
        <v>167</v>
      </c>
      <c r="V6" s="211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3"/>
      <c r="AH6" s="215"/>
      <c r="AI6" s="7"/>
      <c r="AJ6" s="1" t="s">
        <v>166</v>
      </c>
      <c r="AK6" s="1" t="s">
        <v>167</v>
      </c>
      <c r="AL6" s="211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3"/>
      <c r="AX6" s="215"/>
      <c r="AY6" s="7"/>
      <c r="AZ6" s="1" t="s">
        <v>166</v>
      </c>
      <c r="BA6" s="1" t="s">
        <v>167</v>
      </c>
      <c r="BB6" s="211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3"/>
      <c r="BN6" s="215"/>
    </row>
    <row r="7" spans="2:66" s="114" customFormat="1" x14ac:dyDescent="0.2">
      <c r="B7" s="111" t="s">
        <v>241</v>
      </c>
      <c r="C7" s="112" t="s">
        <v>19</v>
      </c>
      <c r="D7" s="120" t="s">
        <v>20</v>
      </c>
      <c r="E7" s="120"/>
      <c r="F7" s="217">
        <v>0</v>
      </c>
      <c r="G7" s="217">
        <v>0</v>
      </c>
      <c r="H7" s="217">
        <v>0</v>
      </c>
      <c r="I7" s="217">
        <v>0</v>
      </c>
      <c r="J7" s="217">
        <v>0</v>
      </c>
      <c r="K7" s="217">
        <f t="shared" ref="K7:Q7" si="0">SUM(K86:K92)</f>
        <v>44000</v>
      </c>
      <c r="L7" s="217">
        <f t="shared" si="0"/>
        <v>44000</v>
      </c>
      <c r="M7" s="217">
        <f t="shared" si="0"/>
        <v>44000</v>
      </c>
      <c r="N7" s="217">
        <f t="shared" si="0"/>
        <v>44000</v>
      </c>
      <c r="O7" s="217">
        <f t="shared" si="0"/>
        <v>44000</v>
      </c>
      <c r="P7" s="217">
        <f t="shared" si="0"/>
        <v>44000</v>
      </c>
      <c r="Q7" s="217">
        <f t="shared" si="0"/>
        <v>44000</v>
      </c>
      <c r="R7" s="520">
        <f>SUM(F7:Q7)</f>
        <v>308000</v>
      </c>
      <c r="S7" s="112" t="s">
        <v>19</v>
      </c>
      <c r="T7" s="120" t="s">
        <v>20</v>
      </c>
      <c r="U7" s="120"/>
      <c r="V7" s="217">
        <f t="shared" ref="V7:AG7" si="1">SUM(V86:V92)</f>
        <v>87000</v>
      </c>
      <c r="W7" s="217">
        <f t="shared" si="1"/>
        <v>87000</v>
      </c>
      <c r="X7" s="217">
        <f t="shared" si="1"/>
        <v>87000</v>
      </c>
      <c r="Y7" s="217">
        <f t="shared" si="1"/>
        <v>87000</v>
      </c>
      <c r="Z7" s="217">
        <f t="shared" si="1"/>
        <v>87000</v>
      </c>
      <c r="AA7" s="217">
        <f t="shared" si="1"/>
        <v>87000</v>
      </c>
      <c r="AB7" s="217">
        <f t="shared" si="1"/>
        <v>87000</v>
      </c>
      <c r="AC7" s="217">
        <f t="shared" si="1"/>
        <v>87000</v>
      </c>
      <c r="AD7" s="217">
        <f t="shared" si="1"/>
        <v>87000</v>
      </c>
      <c r="AE7" s="217">
        <f t="shared" si="1"/>
        <v>87000</v>
      </c>
      <c r="AF7" s="217">
        <f t="shared" si="1"/>
        <v>87000</v>
      </c>
      <c r="AG7" s="217">
        <f t="shared" si="1"/>
        <v>87000</v>
      </c>
      <c r="AH7" s="520">
        <f>SUM(V7:AG7)</f>
        <v>1044000</v>
      </c>
      <c r="AI7" s="112" t="s">
        <v>19</v>
      </c>
      <c r="AJ7" s="120" t="s">
        <v>20</v>
      </c>
      <c r="AK7" s="120"/>
      <c r="AL7" s="217">
        <f t="shared" ref="AL7:AW7" si="2">SUM(AL86:AL92)</f>
        <v>345000</v>
      </c>
      <c r="AM7" s="217">
        <f t="shared" si="2"/>
        <v>345000</v>
      </c>
      <c r="AN7" s="217">
        <f t="shared" si="2"/>
        <v>345000</v>
      </c>
      <c r="AO7" s="217">
        <f t="shared" si="2"/>
        <v>345000</v>
      </c>
      <c r="AP7" s="217">
        <f t="shared" si="2"/>
        <v>345000</v>
      </c>
      <c r="AQ7" s="217">
        <f t="shared" si="2"/>
        <v>345000</v>
      </c>
      <c r="AR7" s="217">
        <f t="shared" si="2"/>
        <v>345000</v>
      </c>
      <c r="AS7" s="217">
        <f t="shared" si="2"/>
        <v>345000</v>
      </c>
      <c r="AT7" s="217">
        <f t="shared" si="2"/>
        <v>345000</v>
      </c>
      <c r="AU7" s="217">
        <f t="shared" si="2"/>
        <v>345000</v>
      </c>
      <c r="AV7" s="217">
        <f t="shared" si="2"/>
        <v>345000</v>
      </c>
      <c r="AW7" s="217">
        <f t="shared" si="2"/>
        <v>345000</v>
      </c>
      <c r="AX7" s="520">
        <f>SUM(AL7:AW7)</f>
        <v>4140000</v>
      </c>
      <c r="AY7" s="112" t="s">
        <v>19</v>
      </c>
      <c r="AZ7" s="120" t="s">
        <v>20</v>
      </c>
      <c r="BA7" s="120"/>
      <c r="BB7" s="217">
        <f t="shared" ref="BB7:BM7" si="3">SUM(BB86:BB92)</f>
        <v>1721000</v>
      </c>
      <c r="BC7" s="217">
        <f t="shared" si="3"/>
        <v>1401000</v>
      </c>
      <c r="BD7" s="217">
        <f t="shared" si="3"/>
        <v>1401000</v>
      </c>
      <c r="BE7" s="217">
        <f t="shared" si="3"/>
        <v>1401000</v>
      </c>
      <c r="BF7" s="217">
        <f t="shared" si="3"/>
        <v>1401000</v>
      </c>
      <c r="BG7" s="217">
        <f t="shared" si="3"/>
        <v>1401000</v>
      </c>
      <c r="BH7" s="217">
        <f t="shared" si="3"/>
        <v>1401000</v>
      </c>
      <c r="BI7" s="217">
        <f t="shared" si="3"/>
        <v>1401000</v>
      </c>
      <c r="BJ7" s="217">
        <f t="shared" si="3"/>
        <v>1401000</v>
      </c>
      <c r="BK7" s="217">
        <f t="shared" si="3"/>
        <v>1401000</v>
      </c>
      <c r="BL7" s="217">
        <f t="shared" si="3"/>
        <v>1401000</v>
      </c>
      <c r="BM7" s="217">
        <f t="shared" si="3"/>
        <v>1401000</v>
      </c>
      <c r="BN7" s="520">
        <f>SUM(BB7:BM7)</f>
        <v>17132000</v>
      </c>
    </row>
    <row r="8" spans="2:66" s="114" customFormat="1" x14ac:dyDescent="0.2">
      <c r="B8" s="111" t="s">
        <v>323</v>
      </c>
      <c r="C8" s="112"/>
      <c r="D8" s="120"/>
      <c r="E8" s="598">
        <v>20</v>
      </c>
      <c r="F8" s="654">
        <f>E8</f>
        <v>20</v>
      </c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520"/>
      <c r="S8" s="112"/>
      <c r="T8" s="120"/>
      <c r="U8" s="598"/>
      <c r="V8" s="654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520"/>
      <c r="AI8" s="112"/>
      <c r="AJ8" s="120"/>
      <c r="AK8" s="598"/>
      <c r="AL8" s="654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520"/>
      <c r="AY8" s="112"/>
      <c r="AZ8" s="120"/>
      <c r="BA8" s="598"/>
      <c r="BB8" s="654"/>
      <c r="BC8" s="217"/>
      <c r="BD8" s="217"/>
      <c r="BE8" s="217"/>
      <c r="BF8" s="217"/>
      <c r="BG8" s="217"/>
      <c r="BH8" s="217"/>
      <c r="BI8" s="217"/>
      <c r="BJ8" s="217"/>
      <c r="BK8" s="217"/>
      <c r="BL8" s="217"/>
      <c r="BM8" s="217"/>
      <c r="BN8" s="520"/>
    </row>
    <row r="9" spans="2:66" s="128" customFormat="1" x14ac:dyDescent="0.2">
      <c r="B9" s="123" t="s">
        <v>122</v>
      </c>
      <c r="C9" s="124" t="s">
        <v>120</v>
      </c>
      <c r="D9" s="110">
        <v>150</v>
      </c>
      <c r="E9" s="653">
        <v>125</v>
      </c>
      <c r="F9" s="655">
        <v>0</v>
      </c>
      <c r="G9" s="655">
        <f t="shared" ref="G9:J9" si="4">G7/$D$9</f>
        <v>0</v>
      </c>
      <c r="H9" s="655">
        <f t="shared" si="4"/>
        <v>0</v>
      </c>
      <c r="I9" s="655">
        <f t="shared" si="4"/>
        <v>0</v>
      </c>
      <c r="J9" s="655">
        <f t="shared" si="4"/>
        <v>0</v>
      </c>
      <c r="K9" s="655">
        <f>K7/$D$9</f>
        <v>293.33333333333331</v>
      </c>
      <c r="L9" s="656">
        <f>L7/$E9</f>
        <v>352</v>
      </c>
      <c r="M9" s="656">
        <f t="shared" ref="M9:Q9" si="5">M7/$E9</f>
        <v>352</v>
      </c>
      <c r="N9" s="656">
        <f t="shared" si="5"/>
        <v>352</v>
      </c>
      <c r="O9" s="656">
        <f t="shared" si="5"/>
        <v>352</v>
      </c>
      <c r="P9" s="656">
        <f t="shared" si="5"/>
        <v>352</v>
      </c>
      <c r="Q9" s="656">
        <f t="shared" si="5"/>
        <v>352</v>
      </c>
      <c r="R9" s="521">
        <f>SUM(F9:Q9)</f>
        <v>2405.333333333333</v>
      </c>
      <c r="S9" s="124" t="s">
        <v>120</v>
      </c>
      <c r="T9" s="110">
        <f>E9*0.9</f>
        <v>112.5</v>
      </c>
      <c r="U9" s="653">
        <f>T9*0.9</f>
        <v>101.25</v>
      </c>
      <c r="V9" s="655">
        <f>V7/$T$9</f>
        <v>773.33333333333337</v>
      </c>
      <c r="W9" s="655">
        <f>W7/$T$9</f>
        <v>773.33333333333337</v>
      </c>
      <c r="X9" s="655">
        <f t="shared" ref="X9:AA9" si="6">X7/$T$9</f>
        <v>773.33333333333337</v>
      </c>
      <c r="Y9" s="655">
        <f t="shared" si="6"/>
        <v>773.33333333333337</v>
      </c>
      <c r="Z9" s="655">
        <f t="shared" si="6"/>
        <v>773.33333333333337</v>
      </c>
      <c r="AA9" s="655">
        <f t="shared" si="6"/>
        <v>773.33333333333337</v>
      </c>
      <c r="AB9" s="655">
        <f>AB7/$U$9</f>
        <v>859.25925925925924</v>
      </c>
      <c r="AC9" s="655">
        <f t="shared" ref="AC9:AG9" si="7">AC7/$U$9</f>
        <v>859.25925925925924</v>
      </c>
      <c r="AD9" s="655">
        <f t="shared" si="7"/>
        <v>859.25925925925924</v>
      </c>
      <c r="AE9" s="655">
        <f t="shared" si="7"/>
        <v>859.25925925925924</v>
      </c>
      <c r="AF9" s="655">
        <f t="shared" si="7"/>
        <v>859.25925925925924</v>
      </c>
      <c r="AG9" s="655">
        <f t="shared" si="7"/>
        <v>859.25925925925924</v>
      </c>
      <c r="AH9" s="521">
        <f t="shared" ref="AH9:AH13" si="8">SUM(V9:AG9)</f>
        <v>9795.5555555555547</v>
      </c>
      <c r="AI9" s="124" t="s">
        <v>120</v>
      </c>
      <c r="AJ9" s="110">
        <f>U9*0.9</f>
        <v>91.125</v>
      </c>
      <c r="AK9" s="653">
        <f>AJ9*0.9</f>
        <v>82.012500000000003</v>
      </c>
      <c r="AL9" s="655">
        <f>AL7/$AJ$9</f>
        <v>3786.008230452675</v>
      </c>
      <c r="AM9" s="655">
        <f t="shared" ref="AM9:AQ9" si="9">AM7/$AJ$9</f>
        <v>3786.008230452675</v>
      </c>
      <c r="AN9" s="655">
        <f t="shared" si="9"/>
        <v>3786.008230452675</v>
      </c>
      <c r="AO9" s="655">
        <f t="shared" si="9"/>
        <v>3786.008230452675</v>
      </c>
      <c r="AP9" s="655">
        <f t="shared" si="9"/>
        <v>3786.008230452675</v>
      </c>
      <c r="AQ9" s="655">
        <f t="shared" si="9"/>
        <v>3786.008230452675</v>
      </c>
      <c r="AR9" s="655">
        <f>AR7/$AK$9</f>
        <v>4206.6758116140827</v>
      </c>
      <c r="AS9" s="655">
        <f t="shared" ref="AS9:AW9" si="10">AS7/$AK$9</f>
        <v>4206.6758116140827</v>
      </c>
      <c r="AT9" s="655">
        <f t="shared" si="10"/>
        <v>4206.6758116140827</v>
      </c>
      <c r="AU9" s="655">
        <f t="shared" si="10"/>
        <v>4206.6758116140827</v>
      </c>
      <c r="AV9" s="655">
        <f t="shared" si="10"/>
        <v>4206.6758116140827</v>
      </c>
      <c r="AW9" s="655">
        <f t="shared" si="10"/>
        <v>4206.6758116140827</v>
      </c>
      <c r="AX9" s="521">
        <f t="shared" ref="AX9:AX13" si="11">SUM(AL9:AW9)</f>
        <v>47956.104252400553</v>
      </c>
      <c r="AY9" s="124" t="s">
        <v>120</v>
      </c>
      <c r="AZ9" s="110">
        <f>AK9*0.9</f>
        <v>73.811250000000001</v>
      </c>
      <c r="BA9" s="653">
        <f>AZ9*0.9</f>
        <v>66.430125000000004</v>
      </c>
      <c r="BB9" s="655">
        <f>BB7/$AJ$9</f>
        <v>18886.145404663923</v>
      </c>
      <c r="BC9" s="655">
        <f t="shared" ref="BC9:BG9" si="12">BC7/$AJ$9</f>
        <v>15374.485596707818</v>
      </c>
      <c r="BD9" s="655">
        <f t="shared" si="12"/>
        <v>15374.485596707818</v>
      </c>
      <c r="BE9" s="655">
        <f t="shared" si="12"/>
        <v>15374.485596707818</v>
      </c>
      <c r="BF9" s="655">
        <f t="shared" si="12"/>
        <v>15374.485596707818</v>
      </c>
      <c r="BG9" s="655">
        <f t="shared" si="12"/>
        <v>15374.485596707818</v>
      </c>
      <c r="BH9" s="655">
        <f>BH7/$AK$9</f>
        <v>17082.761774119797</v>
      </c>
      <c r="BI9" s="655">
        <f t="shared" ref="BI9:BM9" si="13">BI7/$AK$9</f>
        <v>17082.761774119797</v>
      </c>
      <c r="BJ9" s="655">
        <f t="shared" si="13"/>
        <v>17082.761774119797</v>
      </c>
      <c r="BK9" s="655">
        <f t="shared" si="13"/>
        <v>17082.761774119797</v>
      </c>
      <c r="BL9" s="655">
        <f t="shared" si="13"/>
        <v>17082.761774119797</v>
      </c>
      <c r="BM9" s="655">
        <f t="shared" si="13"/>
        <v>17082.761774119797</v>
      </c>
      <c r="BN9" s="521">
        <f t="shared" ref="BN9:BN13" si="14">SUM(BB9:BM9)</f>
        <v>198255.14403292185</v>
      </c>
    </row>
    <row r="10" spans="2:66" x14ac:dyDescent="0.2">
      <c r="B10" s="71" t="s">
        <v>123</v>
      </c>
      <c r="C10" s="7" t="s">
        <v>21</v>
      </c>
      <c r="D10" s="91">
        <v>5</v>
      </c>
      <c r="E10" s="89">
        <v>5</v>
      </c>
      <c r="F10" s="246">
        <f>F9*D10</f>
        <v>0</v>
      </c>
      <c r="G10" s="246">
        <f>G9*D10</f>
        <v>0</v>
      </c>
      <c r="H10" s="246">
        <f>H9*$D$10</f>
        <v>0</v>
      </c>
      <c r="I10" s="246">
        <f t="shared" ref="I10:Q10" si="15">I9*$D$10</f>
        <v>0</v>
      </c>
      <c r="J10" s="246">
        <f t="shared" si="15"/>
        <v>0</v>
      </c>
      <c r="K10" s="246">
        <f t="shared" si="15"/>
        <v>1466.6666666666665</v>
      </c>
      <c r="L10" s="246">
        <f t="shared" si="15"/>
        <v>1760</v>
      </c>
      <c r="M10" s="246">
        <f t="shared" si="15"/>
        <v>1760</v>
      </c>
      <c r="N10" s="246">
        <f t="shared" si="15"/>
        <v>1760</v>
      </c>
      <c r="O10" s="246">
        <f t="shared" si="15"/>
        <v>1760</v>
      </c>
      <c r="P10" s="246">
        <f t="shared" si="15"/>
        <v>1760</v>
      </c>
      <c r="Q10" s="246">
        <f t="shared" si="15"/>
        <v>1760</v>
      </c>
      <c r="R10" s="220">
        <f>SUM(F10:Q10)</f>
        <v>12026.666666666666</v>
      </c>
      <c r="S10" s="7" t="s">
        <v>21</v>
      </c>
      <c r="T10" s="91">
        <f>(E10*0.2)+E10</f>
        <v>6</v>
      </c>
      <c r="U10" s="89">
        <f>(T10*0.2)+T10</f>
        <v>7.2</v>
      </c>
      <c r="V10" s="246">
        <f>V9*T10</f>
        <v>4640</v>
      </c>
      <c r="W10" s="246">
        <f>W9*$T$10</f>
        <v>4640</v>
      </c>
      <c r="X10" s="246">
        <f t="shared" ref="X10:Z10" si="16">X9*$T$10</f>
        <v>4640</v>
      </c>
      <c r="Y10" s="246">
        <f t="shared" si="16"/>
        <v>4640</v>
      </c>
      <c r="Z10" s="246">
        <f t="shared" si="16"/>
        <v>4640</v>
      </c>
      <c r="AA10" s="246">
        <f t="shared" ref="AA10" si="17">AA9*$T$10</f>
        <v>4640</v>
      </c>
      <c r="AB10" s="246">
        <f>AB9*$U$10</f>
        <v>6186.666666666667</v>
      </c>
      <c r="AC10" s="246">
        <f t="shared" ref="AC10:AG10" si="18">AC9*$U$10</f>
        <v>6186.666666666667</v>
      </c>
      <c r="AD10" s="246">
        <f t="shared" si="18"/>
        <v>6186.666666666667</v>
      </c>
      <c r="AE10" s="246">
        <f t="shared" si="18"/>
        <v>6186.666666666667</v>
      </c>
      <c r="AF10" s="246">
        <f t="shared" si="18"/>
        <v>6186.666666666667</v>
      </c>
      <c r="AG10" s="246">
        <f t="shared" si="18"/>
        <v>6186.666666666667</v>
      </c>
      <c r="AH10" s="220">
        <f t="shared" si="8"/>
        <v>64959.999999999985</v>
      </c>
      <c r="AI10" s="7" t="s">
        <v>21</v>
      </c>
      <c r="AJ10" s="91">
        <f>(U10*0.2)+U10</f>
        <v>8.64</v>
      </c>
      <c r="AK10" s="89">
        <f>(AJ10*0.2)+AJ10</f>
        <v>10.368</v>
      </c>
      <c r="AL10" s="246">
        <f>AL9*$AJ$10</f>
        <v>32711.111111111113</v>
      </c>
      <c r="AM10" s="246">
        <f t="shared" ref="AM10:AQ10" si="19">AM9*$AJ$10</f>
        <v>32711.111111111113</v>
      </c>
      <c r="AN10" s="246">
        <f t="shared" si="19"/>
        <v>32711.111111111113</v>
      </c>
      <c r="AO10" s="246">
        <f t="shared" si="19"/>
        <v>32711.111111111113</v>
      </c>
      <c r="AP10" s="246">
        <f t="shared" si="19"/>
        <v>32711.111111111113</v>
      </c>
      <c r="AQ10" s="246">
        <f t="shared" si="19"/>
        <v>32711.111111111113</v>
      </c>
      <c r="AR10" s="246">
        <f>AR9*$AK$10</f>
        <v>43614.81481481481</v>
      </c>
      <c r="AS10" s="246">
        <f t="shared" ref="AS10:AW10" si="20">AS9*$AK$10</f>
        <v>43614.81481481481</v>
      </c>
      <c r="AT10" s="246">
        <f t="shared" si="20"/>
        <v>43614.81481481481</v>
      </c>
      <c r="AU10" s="246">
        <f t="shared" si="20"/>
        <v>43614.81481481481</v>
      </c>
      <c r="AV10" s="246">
        <f t="shared" si="20"/>
        <v>43614.81481481481</v>
      </c>
      <c r="AW10" s="246">
        <f t="shared" si="20"/>
        <v>43614.81481481481</v>
      </c>
      <c r="AX10" s="220">
        <f t="shared" si="11"/>
        <v>457955.55555555562</v>
      </c>
      <c r="AY10" s="7" t="s">
        <v>21</v>
      </c>
      <c r="AZ10" s="91">
        <v>5</v>
      </c>
      <c r="BA10" s="89">
        <v>5</v>
      </c>
      <c r="BB10" s="246">
        <f>BB9*$AJ$10</f>
        <v>163176.29629629629</v>
      </c>
      <c r="BC10" s="246">
        <f t="shared" ref="BC10:BG10" si="21">BC9*$AJ$10</f>
        <v>132835.55555555556</v>
      </c>
      <c r="BD10" s="246">
        <f t="shared" si="21"/>
        <v>132835.55555555556</v>
      </c>
      <c r="BE10" s="246">
        <f t="shared" si="21"/>
        <v>132835.55555555556</v>
      </c>
      <c r="BF10" s="246">
        <f t="shared" si="21"/>
        <v>132835.55555555556</v>
      </c>
      <c r="BG10" s="246">
        <f t="shared" si="21"/>
        <v>132835.55555555556</v>
      </c>
      <c r="BH10" s="246">
        <f>BH9*$AK$10</f>
        <v>177114.07407407407</v>
      </c>
      <c r="BI10" s="246">
        <f t="shared" ref="BI10:BM10" si="22">BI9*$AK$10</f>
        <v>177114.07407407407</v>
      </c>
      <c r="BJ10" s="246">
        <f t="shared" si="22"/>
        <v>177114.07407407407</v>
      </c>
      <c r="BK10" s="246">
        <f t="shared" si="22"/>
        <v>177114.07407407407</v>
      </c>
      <c r="BL10" s="246">
        <f t="shared" si="22"/>
        <v>177114.07407407407</v>
      </c>
      <c r="BM10" s="246">
        <f t="shared" si="22"/>
        <v>177114.07407407407</v>
      </c>
      <c r="BN10" s="220">
        <f t="shared" si="14"/>
        <v>1890038.5185185187</v>
      </c>
    </row>
    <row r="11" spans="2:66" outlineLevel="1" x14ac:dyDescent="0.2">
      <c r="B11" s="71" t="s">
        <v>404</v>
      </c>
      <c r="C11" s="7" t="str">
        <f>B11</f>
        <v>Pay per use (Monthly) Churn</v>
      </c>
      <c r="D11" s="91">
        <v>0.1</v>
      </c>
      <c r="E11" s="89"/>
      <c r="F11" s="221">
        <f t="shared" ref="F11:L11" si="23">$D11</f>
        <v>0.1</v>
      </c>
      <c r="G11" s="222">
        <f>$D11</f>
        <v>0.1</v>
      </c>
      <c r="H11" s="222">
        <f>$D11</f>
        <v>0.1</v>
      </c>
      <c r="I11" s="222">
        <f t="shared" si="23"/>
        <v>0.1</v>
      </c>
      <c r="J11" s="222">
        <f t="shared" si="23"/>
        <v>0.1</v>
      </c>
      <c r="K11" s="222">
        <f t="shared" si="23"/>
        <v>0.1</v>
      </c>
      <c r="L11" s="222">
        <f t="shared" si="23"/>
        <v>0.1</v>
      </c>
      <c r="M11" s="222">
        <f>$D11</f>
        <v>0.1</v>
      </c>
      <c r="N11" s="222">
        <f>$D11</f>
        <v>0.1</v>
      </c>
      <c r="O11" s="222">
        <f>$D11</f>
        <v>0.1</v>
      </c>
      <c r="P11" s="222">
        <f>$D11</f>
        <v>0.1</v>
      </c>
      <c r="Q11" s="222">
        <f>$D11</f>
        <v>0.1</v>
      </c>
      <c r="R11" s="575">
        <f>D11</f>
        <v>0.1</v>
      </c>
      <c r="S11" s="685"/>
      <c r="T11" s="91">
        <v>0.1</v>
      </c>
      <c r="U11" s="89"/>
      <c r="V11" s="673">
        <f>$T$11</f>
        <v>0.1</v>
      </c>
      <c r="W11" s="673">
        <f t="shared" ref="W11:AG11" si="24">$T$11</f>
        <v>0.1</v>
      </c>
      <c r="X11" s="673">
        <f t="shared" si="24"/>
        <v>0.1</v>
      </c>
      <c r="Y11" s="673">
        <f t="shared" si="24"/>
        <v>0.1</v>
      </c>
      <c r="Z11" s="673">
        <f t="shared" si="24"/>
        <v>0.1</v>
      </c>
      <c r="AA11" s="673">
        <f t="shared" si="24"/>
        <v>0.1</v>
      </c>
      <c r="AB11" s="673">
        <f t="shared" si="24"/>
        <v>0.1</v>
      </c>
      <c r="AC11" s="673">
        <f t="shared" si="24"/>
        <v>0.1</v>
      </c>
      <c r="AD11" s="673">
        <f t="shared" si="24"/>
        <v>0.1</v>
      </c>
      <c r="AE11" s="673">
        <f t="shared" si="24"/>
        <v>0.1</v>
      </c>
      <c r="AF11" s="673">
        <f t="shared" si="24"/>
        <v>0.1</v>
      </c>
      <c r="AG11" s="673">
        <f t="shared" si="24"/>
        <v>0.1</v>
      </c>
      <c r="AH11" s="575">
        <f t="shared" si="8"/>
        <v>1.2</v>
      </c>
      <c r="AI11" s="685"/>
      <c r="AJ11" s="91">
        <v>0.1</v>
      </c>
      <c r="AK11" s="89"/>
      <c r="AL11" s="673">
        <f>$T$11</f>
        <v>0.1</v>
      </c>
      <c r="AM11" s="673">
        <f t="shared" ref="AM11:AW11" si="25">$T$11</f>
        <v>0.1</v>
      </c>
      <c r="AN11" s="673">
        <f t="shared" si="25"/>
        <v>0.1</v>
      </c>
      <c r="AO11" s="673">
        <f t="shared" si="25"/>
        <v>0.1</v>
      </c>
      <c r="AP11" s="673">
        <f t="shared" si="25"/>
        <v>0.1</v>
      </c>
      <c r="AQ11" s="673">
        <f t="shared" si="25"/>
        <v>0.1</v>
      </c>
      <c r="AR11" s="673">
        <f t="shared" si="25"/>
        <v>0.1</v>
      </c>
      <c r="AS11" s="673">
        <f t="shared" si="25"/>
        <v>0.1</v>
      </c>
      <c r="AT11" s="673">
        <f t="shared" si="25"/>
        <v>0.1</v>
      </c>
      <c r="AU11" s="673">
        <f t="shared" si="25"/>
        <v>0.1</v>
      </c>
      <c r="AV11" s="673">
        <f t="shared" si="25"/>
        <v>0.1</v>
      </c>
      <c r="AW11" s="673">
        <f t="shared" si="25"/>
        <v>0.1</v>
      </c>
      <c r="AX11" s="575">
        <f t="shared" si="11"/>
        <v>1.2</v>
      </c>
      <c r="AY11" s="685"/>
      <c r="AZ11" s="91">
        <v>0.1</v>
      </c>
      <c r="BA11" s="89"/>
      <c r="BB11" s="673">
        <f>$T$11</f>
        <v>0.1</v>
      </c>
      <c r="BC11" s="673">
        <f t="shared" ref="BC11:BM11" si="26">$T$11</f>
        <v>0.1</v>
      </c>
      <c r="BD11" s="673">
        <f t="shared" si="26"/>
        <v>0.1</v>
      </c>
      <c r="BE11" s="673">
        <f t="shared" si="26"/>
        <v>0.1</v>
      </c>
      <c r="BF11" s="673">
        <f t="shared" si="26"/>
        <v>0.1</v>
      </c>
      <c r="BG11" s="673">
        <f t="shared" si="26"/>
        <v>0.1</v>
      </c>
      <c r="BH11" s="673">
        <f t="shared" si="26"/>
        <v>0.1</v>
      </c>
      <c r="BI11" s="673">
        <f t="shared" si="26"/>
        <v>0.1</v>
      </c>
      <c r="BJ11" s="673">
        <f t="shared" si="26"/>
        <v>0.1</v>
      </c>
      <c r="BK11" s="673">
        <f t="shared" si="26"/>
        <v>0.1</v>
      </c>
      <c r="BL11" s="673">
        <f t="shared" si="26"/>
        <v>0.1</v>
      </c>
      <c r="BM11" s="673">
        <f t="shared" si="26"/>
        <v>0.1</v>
      </c>
      <c r="BN11" s="575">
        <f t="shared" si="14"/>
        <v>1.2</v>
      </c>
    </row>
    <row r="12" spans="2:66" outlineLevel="1" x14ac:dyDescent="0.2">
      <c r="B12" s="71" t="s">
        <v>405</v>
      </c>
      <c r="C12" s="1"/>
      <c r="D12" s="1"/>
      <c r="E12" s="1"/>
      <c r="F12" s="691">
        <f>(F9+F10)*F11</f>
        <v>0</v>
      </c>
      <c r="G12" s="691">
        <f>G11*F14</f>
        <v>2</v>
      </c>
      <c r="H12" s="691">
        <f t="shared" ref="H12:Q12" si="27">H11*G14</f>
        <v>1.8</v>
      </c>
      <c r="I12" s="691">
        <f t="shared" si="27"/>
        <v>1.62</v>
      </c>
      <c r="J12" s="691">
        <f t="shared" si="27"/>
        <v>1.458</v>
      </c>
      <c r="K12" s="691">
        <f t="shared" si="27"/>
        <v>1.3121999999999998</v>
      </c>
      <c r="L12" s="691">
        <f t="shared" si="27"/>
        <v>177.18097999999998</v>
      </c>
      <c r="M12" s="691">
        <f t="shared" si="27"/>
        <v>370.66288200000002</v>
      </c>
      <c r="N12" s="691">
        <f t="shared" si="27"/>
        <v>544.7965938000001</v>
      </c>
      <c r="O12" s="691">
        <f t="shared" si="27"/>
        <v>701.5169344200001</v>
      </c>
      <c r="P12" s="691">
        <f t="shared" si="27"/>
        <v>842.56524097800002</v>
      </c>
      <c r="Q12" s="691">
        <f t="shared" si="27"/>
        <v>969.50871688020004</v>
      </c>
      <c r="R12" s="693">
        <f>SUM(F12:Q12)</f>
        <v>3614.4215480782004</v>
      </c>
      <c r="S12" s="1"/>
      <c r="T12" s="1"/>
      <c r="U12" s="690"/>
      <c r="V12" s="691">
        <f>Q14*V11</f>
        <v>1083.75784519218</v>
      </c>
      <c r="W12" s="692">
        <f>V14*W11</f>
        <v>1516.7153940062954</v>
      </c>
      <c r="X12" s="692">
        <f t="shared" ref="X12:AG12" si="28">W14*X11</f>
        <v>1906.3771879389988</v>
      </c>
      <c r="Y12" s="692">
        <f t="shared" si="28"/>
        <v>2257.0728024784325</v>
      </c>
      <c r="Z12" s="692">
        <f t="shared" si="28"/>
        <v>2572.6988555639223</v>
      </c>
      <c r="AA12" s="692">
        <f t="shared" si="28"/>
        <v>2856.7623033408636</v>
      </c>
      <c r="AB12" s="692">
        <f t="shared" si="28"/>
        <v>3112.4194063401101</v>
      </c>
      <c r="AC12" s="692">
        <f t="shared" si="28"/>
        <v>3505.7700582986918</v>
      </c>
      <c r="AD12" s="692">
        <f t="shared" si="28"/>
        <v>3859.7856450614149</v>
      </c>
      <c r="AE12" s="692">
        <f>AD14*AE11</f>
        <v>4178.3996731478665</v>
      </c>
      <c r="AF12" s="692">
        <f t="shared" si="28"/>
        <v>4465.1522984256726</v>
      </c>
      <c r="AG12" s="692">
        <f t="shared" si="28"/>
        <v>4723.2296611756974</v>
      </c>
      <c r="AH12" s="693">
        <f t="shared" si="8"/>
        <v>36038.141130970151</v>
      </c>
      <c r="AI12" s="1"/>
      <c r="AJ12" s="1"/>
      <c r="AK12" s="690"/>
      <c r="AL12" s="691">
        <f>AG14*AL11</f>
        <v>4955.4992876507204</v>
      </c>
      <c r="AM12" s="692">
        <f>AL14*AM11</f>
        <v>8109.6612930420279</v>
      </c>
      <c r="AN12" s="692">
        <f t="shared" ref="AN12:AW12" si="29">AM14*AN11</f>
        <v>10948.407097894205</v>
      </c>
      <c r="AO12" s="692">
        <f t="shared" si="29"/>
        <v>13503.278322261165</v>
      </c>
      <c r="AP12" s="692">
        <f t="shared" si="29"/>
        <v>15802.662424191425</v>
      </c>
      <c r="AQ12" s="692">
        <f t="shared" si="29"/>
        <v>17872.108115928662</v>
      </c>
      <c r="AR12" s="692">
        <f t="shared" si="29"/>
        <v>19734.609238492176</v>
      </c>
      <c r="AS12" s="692">
        <f t="shared" si="29"/>
        <v>22543.297377285846</v>
      </c>
      <c r="AT12" s="692">
        <f t="shared" si="29"/>
        <v>25071.116702200154</v>
      </c>
      <c r="AU12" s="692">
        <f t="shared" si="29"/>
        <v>27346.154094623031</v>
      </c>
      <c r="AV12" s="692">
        <f t="shared" si="29"/>
        <v>29393.687747803619</v>
      </c>
      <c r="AW12" s="692">
        <f t="shared" si="29"/>
        <v>31236.468035666145</v>
      </c>
      <c r="AX12" s="693">
        <f t="shared" si="11"/>
        <v>226516.94973703916</v>
      </c>
      <c r="AY12" s="1"/>
      <c r="AZ12" s="1"/>
      <c r="BA12" s="690"/>
      <c r="BB12" s="691">
        <f>AW14*BB11</f>
        <v>32894.970294742423</v>
      </c>
      <c r="BC12" s="692">
        <f>BB14*BC11</f>
        <v>47811.717435364204</v>
      </c>
      <c r="BD12" s="692">
        <f t="shared" ref="BD12:BM12" si="30">BC14*BD11</f>
        <v>57851.549807054107</v>
      </c>
      <c r="BE12" s="692">
        <f t="shared" si="30"/>
        <v>66887.39894157504</v>
      </c>
      <c r="BF12" s="692">
        <f t="shared" si="30"/>
        <v>75019.663162643876</v>
      </c>
      <c r="BG12" s="692">
        <f t="shared" si="30"/>
        <v>82338.70096160582</v>
      </c>
      <c r="BH12" s="692">
        <f t="shared" si="30"/>
        <v>88925.834980671585</v>
      </c>
      <c r="BI12" s="692">
        <f t="shared" si="30"/>
        <v>99452.935067423809</v>
      </c>
      <c r="BJ12" s="692">
        <f t="shared" si="30"/>
        <v>108927.32514550081</v>
      </c>
      <c r="BK12" s="692">
        <f t="shared" si="30"/>
        <v>117454.27621577012</v>
      </c>
      <c r="BL12" s="692">
        <f t="shared" si="30"/>
        <v>125128.5321790125</v>
      </c>
      <c r="BM12" s="692">
        <f t="shared" si="30"/>
        <v>132035.36254593063</v>
      </c>
      <c r="BN12" s="693">
        <f t="shared" si="14"/>
        <v>1034728.2667372951</v>
      </c>
    </row>
    <row r="13" spans="2:66" s="153" customFormat="1" x14ac:dyDescent="0.2">
      <c r="B13" s="299" t="s">
        <v>307</v>
      </c>
      <c r="C13" s="600"/>
      <c r="D13" s="601"/>
      <c r="E13" s="604">
        <v>1</v>
      </c>
      <c r="F13" s="223">
        <f>F8</f>
        <v>20</v>
      </c>
      <c r="G13" s="223">
        <f t="shared" ref="G13:Q13" si="31">SUM(G9:G10)</f>
        <v>0</v>
      </c>
      <c r="H13" s="223">
        <f t="shared" si="31"/>
        <v>0</v>
      </c>
      <c r="I13" s="223">
        <f t="shared" si="31"/>
        <v>0</v>
      </c>
      <c r="J13" s="223">
        <f t="shared" si="31"/>
        <v>0</v>
      </c>
      <c r="K13" s="223">
        <f t="shared" si="31"/>
        <v>1759.9999999999998</v>
      </c>
      <c r="L13" s="223">
        <f t="shared" si="31"/>
        <v>2112</v>
      </c>
      <c r="M13" s="223">
        <f t="shared" si="31"/>
        <v>2112</v>
      </c>
      <c r="N13" s="223">
        <f t="shared" si="31"/>
        <v>2112</v>
      </c>
      <c r="O13" s="223">
        <f t="shared" si="31"/>
        <v>2112</v>
      </c>
      <c r="P13" s="223">
        <f t="shared" si="31"/>
        <v>2112</v>
      </c>
      <c r="Q13" s="223">
        <f t="shared" si="31"/>
        <v>2112</v>
      </c>
      <c r="R13" s="298">
        <f>SUM(F13:Q13)</f>
        <v>14452</v>
      </c>
      <c r="S13" s="600"/>
      <c r="T13" s="601"/>
      <c r="U13" s="604">
        <v>1</v>
      </c>
      <c r="V13" s="223">
        <f t="shared" ref="V13:AG13" si="32">SUM(V9:V10)</f>
        <v>5413.333333333333</v>
      </c>
      <c r="W13" s="223">
        <f t="shared" si="32"/>
        <v>5413.333333333333</v>
      </c>
      <c r="X13" s="223">
        <f t="shared" si="32"/>
        <v>5413.333333333333</v>
      </c>
      <c r="Y13" s="223">
        <f t="shared" si="32"/>
        <v>5413.333333333333</v>
      </c>
      <c r="Z13" s="223">
        <f t="shared" si="32"/>
        <v>5413.333333333333</v>
      </c>
      <c r="AA13" s="223">
        <f t="shared" si="32"/>
        <v>5413.333333333333</v>
      </c>
      <c r="AB13" s="223">
        <f t="shared" si="32"/>
        <v>7045.9259259259261</v>
      </c>
      <c r="AC13" s="223">
        <f t="shared" si="32"/>
        <v>7045.9259259259261</v>
      </c>
      <c r="AD13" s="223">
        <f t="shared" si="32"/>
        <v>7045.9259259259261</v>
      </c>
      <c r="AE13" s="223">
        <f t="shared" si="32"/>
        <v>7045.9259259259261</v>
      </c>
      <c r="AF13" s="223">
        <f t="shared" si="32"/>
        <v>7045.9259259259261</v>
      </c>
      <c r="AG13" s="223">
        <f t="shared" si="32"/>
        <v>7045.9259259259261</v>
      </c>
      <c r="AH13" s="298">
        <f t="shared" si="8"/>
        <v>74755.555555555547</v>
      </c>
      <c r="AI13" s="600"/>
      <c r="AJ13" s="601"/>
      <c r="AK13" s="604">
        <v>1</v>
      </c>
      <c r="AL13" s="223">
        <f t="shared" ref="AL13:AW13" si="33">SUM(AL9:AL10)</f>
        <v>36497.11934156379</v>
      </c>
      <c r="AM13" s="223">
        <f t="shared" si="33"/>
        <v>36497.11934156379</v>
      </c>
      <c r="AN13" s="223">
        <f t="shared" si="33"/>
        <v>36497.11934156379</v>
      </c>
      <c r="AO13" s="223">
        <f t="shared" si="33"/>
        <v>36497.11934156379</v>
      </c>
      <c r="AP13" s="223">
        <f t="shared" si="33"/>
        <v>36497.11934156379</v>
      </c>
      <c r="AQ13" s="223">
        <f t="shared" si="33"/>
        <v>36497.11934156379</v>
      </c>
      <c r="AR13" s="223">
        <f t="shared" si="33"/>
        <v>47821.490626428895</v>
      </c>
      <c r="AS13" s="223">
        <f t="shared" si="33"/>
        <v>47821.490626428895</v>
      </c>
      <c r="AT13" s="223">
        <f t="shared" si="33"/>
        <v>47821.490626428895</v>
      </c>
      <c r="AU13" s="223">
        <f t="shared" si="33"/>
        <v>47821.490626428895</v>
      </c>
      <c r="AV13" s="223">
        <f t="shared" si="33"/>
        <v>47821.490626428895</v>
      </c>
      <c r="AW13" s="223">
        <f t="shared" si="33"/>
        <v>47821.490626428895</v>
      </c>
      <c r="AX13" s="298">
        <f t="shared" si="11"/>
        <v>505911.6598079562</v>
      </c>
      <c r="AY13" s="600"/>
      <c r="AZ13" s="601"/>
      <c r="BA13" s="604">
        <v>1</v>
      </c>
      <c r="BB13" s="223">
        <f t="shared" ref="BB13:BM13" si="34">SUM(BB9:BB10)</f>
        <v>182062.44170096022</v>
      </c>
      <c r="BC13" s="223">
        <f t="shared" si="34"/>
        <v>148210.04115226338</v>
      </c>
      <c r="BD13" s="223">
        <f t="shared" si="34"/>
        <v>148210.04115226338</v>
      </c>
      <c r="BE13" s="223">
        <f t="shared" si="34"/>
        <v>148210.04115226338</v>
      </c>
      <c r="BF13" s="223">
        <f t="shared" si="34"/>
        <v>148210.04115226338</v>
      </c>
      <c r="BG13" s="223">
        <f t="shared" si="34"/>
        <v>148210.04115226338</v>
      </c>
      <c r="BH13" s="223">
        <f t="shared" si="34"/>
        <v>194196.83584819388</v>
      </c>
      <c r="BI13" s="223">
        <f t="shared" si="34"/>
        <v>194196.83584819388</v>
      </c>
      <c r="BJ13" s="223">
        <f t="shared" si="34"/>
        <v>194196.83584819388</v>
      </c>
      <c r="BK13" s="223">
        <f t="shared" si="34"/>
        <v>194196.83584819388</v>
      </c>
      <c r="BL13" s="223">
        <f t="shared" si="34"/>
        <v>194196.83584819388</v>
      </c>
      <c r="BM13" s="223">
        <f t="shared" si="34"/>
        <v>194196.83584819388</v>
      </c>
      <c r="BN13" s="298">
        <f t="shared" si="14"/>
        <v>2088293.6625514403</v>
      </c>
    </row>
    <row r="14" spans="2:66" s="153" customFormat="1" x14ac:dyDescent="0.2">
      <c r="B14" s="299" t="s">
        <v>308</v>
      </c>
      <c r="C14" s="600"/>
      <c r="D14" s="601"/>
      <c r="E14" s="284"/>
      <c r="F14" s="223">
        <f>F13</f>
        <v>20</v>
      </c>
      <c r="G14" s="223">
        <f>(G13+F14)-G12</f>
        <v>18</v>
      </c>
      <c r="H14" s="223">
        <f>(H13+G14)-H12</f>
        <v>16.2</v>
      </c>
      <c r="I14" s="223">
        <f t="shared" ref="I14:O14" si="35">(I13+H14)-I12</f>
        <v>14.579999999999998</v>
      </c>
      <c r="J14" s="223">
        <f t="shared" si="35"/>
        <v>13.121999999999998</v>
      </c>
      <c r="K14" s="223">
        <f t="shared" si="35"/>
        <v>1771.8097999999998</v>
      </c>
      <c r="L14" s="223">
        <f t="shared" si="35"/>
        <v>3706.6288199999999</v>
      </c>
      <c r="M14" s="223">
        <f t="shared" si="35"/>
        <v>5447.9659380000003</v>
      </c>
      <c r="N14" s="223">
        <f t="shared" si="35"/>
        <v>7015.1693442000005</v>
      </c>
      <c r="O14" s="223">
        <f t="shared" si="35"/>
        <v>8425.6524097799993</v>
      </c>
      <c r="P14" s="223">
        <f>(P13+O14)-P12</f>
        <v>9695.0871688019997</v>
      </c>
      <c r="Q14" s="223">
        <f>(Q13+P14)-Q12</f>
        <v>10837.5784519218</v>
      </c>
      <c r="R14" s="298"/>
      <c r="S14" s="600"/>
      <c r="T14" s="601"/>
      <c r="U14" s="284"/>
      <c r="V14" s="223">
        <f>(V13+Q14)-V12</f>
        <v>15167.153940062952</v>
      </c>
      <c r="W14" s="223">
        <f t="shared" ref="W14:AG14" si="36">(W13+V14)-W12</f>
        <v>19063.771879389988</v>
      </c>
      <c r="X14" s="223">
        <f t="shared" si="36"/>
        <v>22570.728024784323</v>
      </c>
      <c r="Y14" s="223">
        <f t="shared" si="36"/>
        <v>25726.988555639222</v>
      </c>
      <c r="Z14" s="223">
        <f t="shared" si="36"/>
        <v>28567.623033408632</v>
      </c>
      <c r="AA14" s="223">
        <f t="shared" si="36"/>
        <v>31124.194063401101</v>
      </c>
      <c r="AB14" s="223">
        <f t="shared" si="36"/>
        <v>35057.700582986916</v>
      </c>
      <c r="AC14" s="223">
        <f t="shared" si="36"/>
        <v>38597.856450614148</v>
      </c>
      <c r="AD14" s="223">
        <f t="shared" si="36"/>
        <v>41783.996731478663</v>
      </c>
      <c r="AE14" s="223">
        <f t="shared" si="36"/>
        <v>44651.522984256721</v>
      </c>
      <c r="AF14" s="223">
        <f t="shared" si="36"/>
        <v>47232.296611756974</v>
      </c>
      <c r="AG14" s="223">
        <f t="shared" si="36"/>
        <v>49554.992876507204</v>
      </c>
      <c r="AH14" s="298"/>
      <c r="AI14" s="600"/>
      <c r="AJ14" s="601"/>
      <c r="AK14" s="284"/>
      <c r="AL14" s="223">
        <f>(AL13+AG14)-AL12</f>
        <v>81096.612930420277</v>
      </c>
      <c r="AM14" s="223">
        <f t="shared" ref="AM14:AW14" si="37">(AM13+AL14)-AM12</f>
        <v>109484.07097894205</v>
      </c>
      <c r="AN14" s="223">
        <f t="shared" si="37"/>
        <v>135032.78322261164</v>
      </c>
      <c r="AO14" s="223">
        <f t="shared" si="37"/>
        <v>158026.62424191425</v>
      </c>
      <c r="AP14" s="223">
        <f t="shared" si="37"/>
        <v>178721.08115928661</v>
      </c>
      <c r="AQ14" s="223">
        <f t="shared" si="37"/>
        <v>197346.09238492174</v>
      </c>
      <c r="AR14" s="223">
        <f t="shared" si="37"/>
        <v>225432.97377285844</v>
      </c>
      <c r="AS14" s="223">
        <f t="shared" si="37"/>
        <v>250711.16702200152</v>
      </c>
      <c r="AT14" s="223">
        <f t="shared" si="37"/>
        <v>273461.54094623029</v>
      </c>
      <c r="AU14" s="223">
        <f t="shared" si="37"/>
        <v>293936.87747803616</v>
      </c>
      <c r="AV14" s="223">
        <f t="shared" si="37"/>
        <v>312364.68035666144</v>
      </c>
      <c r="AW14" s="223">
        <f t="shared" si="37"/>
        <v>328949.7029474242</v>
      </c>
      <c r="AX14" s="298"/>
      <c r="AY14" s="600"/>
      <c r="AZ14" s="601"/>
      <c r="BA14" s="284"/>
      <c r="BB14" s="223">
        <f>(BB13+AW14)-BB12</f>
        <v>478117.17435364198</v>
      </c>
      <c r="BC14" s="223">
        <f t="shared" ref="BC14:BM14" si="38">(BC13+BB14)-BC12</f>
        <v>578515.49807054107</v>
      </c>
      <c r="BD14" s="223">
        <f t="shared" si="38"/>
        <v>668873.98941575037</v>
      </c>
      <c r="BE14" s="223">
        <f t="shared" si="38"/>
        <v>750196.6316264387</v>
      </c>
      <c r="BF14" s="223">
        <f t="shared" si="38"/>
        <v>823387.0096160582</v>
      </c>
      <c r="BG14" s="223">
        <f t="shared" si="38"/>
        <v>889258.34980671573</v>
      </c>
      <c r="BH14" s="223">
        <f t="shared" si="38"/>
        <v>994529.35067423806</v>
      </c>
      <c r="BI14" s="223">
        <f t="shared" si="38"/>
        <v>1089273.2514550081</v>
      </c>
      <c r="BJ14" s="223">
        <f t="shared" si="38"/>
        <v>1174542.7621577012</v>
      </c>
      <c r="BK14" s="223">
        <f t="shared" si="38"/>
        <v>1251285.321790125</v>
      </c>
      <c r="BL14" s="223">
        <f t="shared" si="38"/>
        <v>1320353.6254593064</v>
      </c>
      <c r="BM14" s="223">
        <f t="shared" si="38"/>
        <v>1382515.0987615697</v>
      </c>
      <c r="BN14" s="298"/>
    </row>
    <row r="15" spans="2:66" s="153" customFormat="1" x14ac:dyDescent="0.2">
      <c r="B15" s="95" t="s">
        <v>23</v>
      </c>
      <c r="C15" s="172" t="s">
        <v>390</v>
      </c>
      <c r="D15" s="88">
        <f>720000*365</f>
        <v>262800000</v>
      </c>
      <c r="E15" s="284"/>
      <c r="F15" s="225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7"/>
      <c r="R15" s="481"/>
      <c r="S15" s="172" t="s">
        <v>390</v>
      </c>
      <c r="T15" s="88">
        <f>720000*365</f>
        <v>262800000</v>
      </c>
      <c r="U15" s="284"/>
      <c r="V15" s="225"/>
      <c r="W15" s="226"/>
      <c r="X15" s="226"/>
      <c r="Y15" s="226"/>
      <c r="Z15" s="226"/>
      <c r="AA15" s="226"/>
      <c r="AB15" s="226"/>
      <c r="AC15" s="226"/>
      <c r="AD15" s="226"/>
      <c r="AE15" s="226"/>
      <c r="AF15" s="226"/>
      <c r="AG15" s="227"/>
      <c r="AH15" s="481"/>
      <c r="AI15" s="172" t="s">
        <v>390</v>
      </c>
      <c r="AJ15" s="88">
        <f>720000*365</f>
        <v>262800000</v>
      </c>
      <c r="AK15" s="284"/>
      <c r="AL15" s="225"/>
      <c r="AM15" s="226"/>
      <c r="AN15" s="226"/>
      <c r="AO15" s="226"/>
      <c r="AP15" s="226"/>
      <c r="AQ15" s="226"/>
      <c r="AR15" s="226"/>
      <c r="AS15" s="226"/>
      <c r="AT15" s="226"/>
      <c r="AU15" s="226"/>
      <c r="AV15" s="226"/>
      <c r="AW15" s="227"/>
      <c r="AX15" s="481"/>
      <c r="AY15" s="172" t="s">
        <v>390</v>
      </c>
      <c r="AZ15" s="88">
        <f>720000*365</f>
        <v>262800000</v>
      </c>
      <c r="BA15" s="284"/>
      <c r="BB15" s="225"/>
      <c r="BC15" s="226"/>
      <c r="BD15" s="226"/>
      <c r="BE15" s="226"/>
      <c r="BF15" s="226"/>
      <c r="BG15" s="226"/>
      <c r="BH15" s="226"/>
      <c r="BI15" s="226"/>
      <c r="BJ15" s="226"/>
      <c r="BK15" s="226"/>
      <c r="BL15" s="226"/>
      <c r="BM15" s="227"/>
      <c r="BN15" s="481"/>
    </row>
    <row r="16" spans="2:66" s="153" customFormat="1" x14ac:dyDescent="0.2">
      <c r="B16" s="95"/>
      <c r="C16" s="2"/>
      <c r="D16" s="646"/>
      <c r="E16" s="193"/>
      <c r="F16" s="665"/>
      <c r="G16" s="556"/>
      <c r="H16" s="556"/>
      <c r="I16" s="556"/>
      <c r="J16" s="556"/>
      <c r="K16" s="556"/>
      <c r="L16" s="556"/>
      <c r="M16" s="556"/>
      <c r="N16" s="556"/>
      <c r="O16" s="556"/>
      <c r="P16" s="556"/>
      <c r="Q16" s="556"/>
      <c r="R16" s="557"/>
      <c r="S16" s="2"/>
      <c r="T16" s="646"/>
      <c r="U16" s="193"/>
      <c r="V16" s="665"/>
      <c r="W16" s="556"/>
      <c r="X16" s="556"/>
      <c r="Y16" s="556"/>
      <c r="Z16" s="556"/>
      <c r="AA16" s="556"/>
      <c r="AB16" s="556"/>
      <c r="AC16" s="556"/>
      <c r="AD16" s="556"/>
      <c r="AE16" s="556"/>
      <c r="AF16" s="556"/>
      <c r="AG16" s="556"/>
      <c r="AH16" s="557"/>
      <c r="AI16" s="2"/>
      <c r="AJ16" s="646"/>
      <c r="AK16" s="193"/>
      <c r="AL16" s="665"/>
      <c r="AM16" s="556"/>
      <c r="AN16" s="556"/>
      <c r="AO16" s="556"/>
      <c r="AP16" s="556"/>
      <c r="AQ16" s="556"/>
      <c r="AR16" s="556"/>
      <c r="AS16" s="556"/>
      <c r="AT16" s="556"/>
      <c r="AU16" s="556"/>
      <c r="AV16" s="556"/>
      <c r="AW16" s="556"/>
      <c r="AX16" s="557"/>
      <c r="AY16" s="2"/>
      <c r="AZ16" s="646"/>
      <c r="BA16" s="193"/>
      <c r="BB16" s="665"/>
      <c r="BC16" s="556"/>
      <c r="BD16" s="556"/>
      <c r="BE16" s="556"/>
      <c r="BF16" s="556"/>
      <c r="BG16" s="556"/>
      <c r="BH16" s="556"/>
      <c r="BI16" s="556"/>
      <c r="BJ16" s="556"/>
      <c r="BK16" s="556"/>
      <c r="BL16" s="556"/>
      <c r="BM16" s="556"/>
      <c r="BN16" s="557"/>
    </row>
    <row r="17" spans="2:66" ht="19" outlineLevel="1" x14ac:dyDescent="0.25">
      <c r="B17" s="838" t="s">
        <v>325</v>
      </c>
      <c r="C17" s="1"/>
      <c r="D17" s="647"/>
      <c r="E17" s="657"/>
      <c r="F17" s="576">
        <f>ABS(F19*F13)</f>
        <v>20</v>
      </c>
      <c r="G17" s="576">
        <f t="shared" ref="G17:Q17" si="39">ABS(G19*G13)</f>
        <v>0</v>
      </c>
      <c r="H17" s="576">
        <f>ABS(H19*H13)</f>
        <v>0</v>
      </c>
      <c r="I17" s="576">
        <f>ABS(I19*I13)</f>
        <v>0</v>
      </c>
      <c r="J17" s="576">
        <f t="shared" si="39"/>
        <v>0</v>
      </c>
      <c r="K17" s="576">
        <f t="shared" si="39"/>
        <v>1724.7999999999997</v>
      </c>
      <c r="L17" s="576">
        <f t="shared" si="39"/>
        <v>2069.7599999999998</v>
      </c>
      <c r="M17" s="576">
        <f t="shared" si="39"/>
        <v>2069.7599999999998</v>
      </c>
      <c r="N17" s="576">
        <f t="shared" si="39"/>
        <v>2006.3999999999999</v>
      </c>
      <c r="O17" s="576">
        <f t="shared" si="39"/>
        <v>2006.3999999999999</v>
      </c>
      <c r="P17" s="576">
        <f>ABS(P19*P13)</f>
        <v>2006.3999999999999</v>
      </c>
      <c r="Q17" s="576">
        <f t="shared" si="39"/>
        <v>2006.3999999999999</v>
      </c>
      <c r="R17" s="667">
        <f>SUM(F17:Q17)</f>
        <v>13909.919999999998</v>
      </c>
      <c r="S17" s="1"/>
      <c r="T17" s="647"/>
      <c r="U17" s="657"/>
      <c r="V17" s="576">
        <f>ABS(V19*V13)</f>
        <v>4872</v>
      </c>
      <c r="W17" s="576">
        <f t="shared" ref="W17:X17" si="40">ABS(W19*W13)</f>
        <v>4872</v>
      </c>
      <c r="X17" s="576">
        <f t="shared" si="40"/>
        <v>4872</v>
      </c>
      <c r="Y17" s="576">
        <f>ABS(Y19*Y13)</f>
        <v>4872</v>
      </c>
      <c r="Z17" s="576">
        <f t="shared" ref="Z17:AF17" si="41">ABS(Z19*Z13)</f>
        <v>4872</v>
      </c>
      <c r="AA17" s="576">
        <f t="shared" si="41"/>
        <v>4872</v>
      </c>
      <c r="AB17" s="576">
        <f t="shared" si="41"/>
        <v>6341.3333333333339</v>
      </c>
      <c r="AC17" s="576">
        <f t="shared" si="41"/>
        <v>6341.3333333333339</v>
      </c>
      <c r="AD17" s="576">
        <f t="shared" si="41"/>
        <v>6341.3333333333339</v>
      </c>
      <c r="AE17" s="576">
        <f t="shared" si="41"/>
        <v>6341.3333333333339</v>
      </c>
      <c r="AF17" s="576">
        <f t="shared" si="41"/>
        <v>6341.3333333333339</v>
      </c>
      <c r="AG17" s="576">
        <f>ABS(AG19*AG13)</f>
        <v>6341.3333333333339</v>
      </c>
      <c r="AH17" s="667">
        <f>SUM(V17:AG17)</f>
        <v>67280.000000000015</v>
      </c>
      <c r="AI17" s="1"/>
      <c r="AJ17" s="647"/>
      <c r="AK17" s="657"/>
      <c r="AL17" s="674">
        <f>ABS(AL19*AL13)</f>
        <v>32847.407407407409</v>
      </c>
      <c r="AM17" s="674">
        <f t="shared" ref="AM17:AW17" si="42">ABS(AM19*AM13)</f>
        <v>32847.407407407409</v>
      </c>
      <c r="AN17" s="674">
        <f t="shared" si="42"/>
        <v>32847.407407407409</v>
      </c>
      <c r="AO17" s="674">
        <f t="shared" si="42"/>
        <v>32847.407407407409</v>
      </c>
      <c r="AP17" s="674">
        <f t="shared" si="42"/>
        <v>32847.407407407409</v>
      </c>
      <c r="AQ17" s="674">
        <f t="shared" si="42"/>
        <v>32847.407407407409</v>
      </c>
      <c r="AR17" s="674">
        <f t="shared" si="42"/>
        <v>43039.341563786009</v>
      </c>
      <c r="AS17" s="674">
        <f t="shared" si="42"/>
        <v>43039.341563786009</v>
      </c>
      <c r="AT17" s="674">
        <f t="shared" si="42"/>
        <v>43039.341563786009</v>
      </c>
      <c r="AU17" s="674">
        <f t="shared" si="42"/>
        <v>43039.341563786009</v>
      </c>
      <c r="AV17" s="674">
        <f t="shared" si="42"/>
        <v>43039.341563786009</v>
      </c>
      <c r="AW17" s="674">
        <f t="shared" si="42"/>
        <v>43039.341563786009</v>
      </c>
      <c r="AX17" s="667">
        <f>SUM(AL17:AW17)</f>
        <v>455320.49382716062</v>
      </c>
      <c r="AY17" s="1"/>
      <c r="AZ17" s="647"/>
      <c r="BA17" s="657"/>
      <c r="BB17" s="674">
        <f>ABS(BB19*BB13)</f>
        <v>163856.19753086421</v>
      </c>
      <c r="BC17" s="674">
        <f>ABS(BC19*BC13)</f>
        <v>133389.03703703705</v>
      </c>
      <c r="BD17" s="674">
        <f t="shared" ref="BD17:BM17" si="43">ABS(BD19*BD13)</f>
        <v>133389.03703703705</v>
      </c>
      <c r="BE17" s="674">
        <f t="shared" si="43"/>
        <v>133389.03703703705</v>
      </c>
      <c r="BF17" s="674">
        <f t="shared" si="43"/>
        <v>133389.03703703705</v>
      </c>
      <c r="BG17" s="674">
        <f t="shared" si="43"/>
        <v>133389.03703703705</v>
      </c>
      <c r="BH17" s="674">
        <f t="shared" si="43"/>
        <v>174777.1522633745</v>
      </c>
      <c r="BI17" s="674">
        <f t="shared" si="43"/>
        <v>174777.1522633745</v>
      </c>
      <c r="BJ17" s="674">
        <f t="shared" si="43"/>
        <v>174777.1522633745</v>
      </c>
      <c r="BK17" s="674">
        <f t="shared" si="43"/>
        <v>174777.1522633745</v>
      </c>
      <c r="BL17" s="674">
        <f t="shared" si="43"/>
        <v>174777.1522633745</v>
      </c>
      <c r="BM17" s="674">
        <f t="shared" si="43"/>
        <v>174777.1522633745</v>
      </c>
      <c r="BN17" s="667">
        <f>SUM(BB17:BM17)</f>
        <v>1879464.2962962966</v>
      </c>
    </row>
    <row r="18" spans="2:66" outlineLevel="1" x14ac:dyDescent="0.2">
      <c r="B18" s="170" t="s">
        <v>326</v>
      </c>
      <c r="C18" s="1"/>
      <c r="D18" s="647"/>
      <c r="E18" s="657"/>
      <c r="F18" s="667">
        <f>F14*F19</f>
        <v>20</v>
      </c>
      <c r="G18" s="667">
        <f t="shared" ref="G18" si="44">G14*G19</f>
        <v>18</v>
      </c>
      <c r="H18" s="667">
        <f>H14*H19</f>
        <v>16.2</v>
      </c>
      <c r="I18" s="667">
        <f t="shared" ref="I18:O18" si="45">I14*I19</f>
        <v>14.579999999999998</v>
      </c>
      <c r="J18" s="667">
        <f t="shared" si="45"/>
        <v>13.121999999999998</v>
      </c>
      <c r="K18" s="667">
        <f t="shared" si="45"/>
        <v>1736.3736039999997</v>
      </c>
      <c r="L18" s="667">
        <f t="shared" si="45"/>
        <v>3632.4962435999996</v>
      </c>
      <c r="M18" s="667">
        <f t="shared" si="45"/>
        <v>5339.00661924</v>
      </c>
      <c r="N18" s="667">
        <f t="shared" si="45"/>
        <v>6664.4108769900004</v>
      </c>
      <c r="O18" s="667">
        <f t="shared" si="45"/>
        <v>8004.3697892909986</v>
      </c>
      <c r="P18" s="667">
        <f>P14*P19</f>
        <v>9210.3328103618987</v>
      </c>
      <c r="Q18" s="667">
        <f>Q14*Q19</f>
        <v>10295.69952932571</v>
      </c>
      <c r="R18" s="582"/>
      <c r="S18" s="1"/>
      <c r="T18" s="647"/>
      <c r="U18" s="657"/>
      <c r="V18" s="674">
        <f>V14*V19</f>
        <v>13650.438546056657</v>
      </c>
      <c r="W18" s="674">
        <f t="shared" ref="W18:AG18" si="46">W14*W19</f>
        <v>17157.394691450991</v>
      </c>
      <c r="X18" s="674">
        <f t="shared" si="46"/>
        <v>20313.65522230589</v>
      </c>
      <c r="Y18" s="674">
        <f t="shared" si="46"/>
        <v>23154.2897000753</v>
      </c>
      <c r="Z18" s="674">
        <f t="shared" si="46"/>
        <v>25710.860730067769</v>
      </c>
      <c r="AA18" s="674">
        <f t="shared" si="46"/>
        <v>28011.774657060992</v>
      </c>
      <c r="AB18" s="674">
        <f t="shared" si="46"/>
        <v>31551.930524688225</v>
      </c>
      <c r="AC18" s="674">
        <f t="shared" si="46"/>
        <v>34738.070805552736</v>
      </c>
      <c r="AD18" s="674">
        <f t="shared" si="46"/>
        <v>37605.597058330801</v>
      </c>
      <c r="AE18" s="674">
        <f t="shared" si="46"/>
        <v>40186.370685831047</v>
      </c>
      <c r="AF18" s="674">
        <f t="shared" si="46"/>
        <v>42509.066950581277</v>
      </c>
      <c r="AG18" s="674">
        <f t="shared" si="46"/>
        <v>44599.493588856487</v>
      </c>
      <c r="AH18" s="582"/>
      <c r="AI18" s="1"/>
      <c r="AJ18" s="647"/>
      <c r="AK18" s="657"/>
      <c r="AL18" s="674">
        <f>AL14*AL19</f>
        <v>72986.951637378254</v>
      </c>
      <c r="AM18" s="674">
        <f t="shared" ref="AM18:AW18" si="47">AM14*AM19</f>
        <v>98535.663881047847</v>
      </c>
      <c r="AN18" s="674">
        <f t="shared" si="47"/>
        <v>121529.50490035048</v>
      </c>
      <c r="AO18" s="674">
        <f t="shared" si="47"/>
        <v>142223.96181772283</v>
      </c>
      <c r="AP18" s="674">
        <f t="shared" si="47"/>
        <v>160848.97304335795</v>
      </c>
      <c r="AQ18" s="674">
        <f t="shared" si="47"/>
        <v>177611.48314642956</v>
      </c>
      <c r="AR18" s="674">
        <f t="shared" si="47"/>
        <v>202889.67639557261</v>
      </c>
      <c r="AS18" s="674">
        <f t="shared" si="47"/>
        <v>225640.05031980138</v>
      </c>
      <c r="AT18" s="674">
        <f t="shared" si="47"/>
        <v>246115.38685160727</v>
      </c>
      <c r="AU18" s="674">
        <f t="shared" si="47"/>
        <v>264543.18973023252</v>
      </c>
      <c r="AV18" s="674">
        <f t="shared" si="47"/>
        <v>281128.21232099528</v>
      </c>
      <c r="AW18" s="674">
        <f t="shared" si="47"/>
        <v>296054.73265268176</v>
      </c>
      <c r="AX18" s="582"/>
      <c r="AY18" s="1"/>
      <c r="AZ18" s="647"/>
      <c r="BA18" s="657"/>
      <c r="BB18" s="674">
        <f>BB14*BB19</f>
        <v>430305.45691827778</v>
      </c>
      <c r="BC18" s="674">
        <f t="shared" ref="BC18" si="48">BC14*BC19</f>
        <v>520663.94826348696</v>
      </c>
      <c r="BD18" s="674">
        <f t="shared" ref="BD18" si="49">BD14*BD19</f>
        <v>601986.59047417541</v>
      </c>
      <c r="BE18" s="674">
        <f t="shared" ref="BE18" si="50">BE14*BE19</f>
        <v>675176.96846379479</v>
      </c>
      <c r="BF18" s="674">
        <f t="shared" ref="BF18" si="51">BF14*BF19</f>
        <v>741048.30865445244</v>
      </c>
      <c r="BG18" s="674">
        <f t="shared" ref="BG18" si="52">BG14*BG19</f>
        <v>800332.51482604421</v>
      </c>
      <c r="BH18" s="674">
        <f t="shared" ref="BH18" si="53">BH14*BH19</f>
        <v>895076.41560681432</v>
      </c>
      <c r="BI18" s="674">
        <f t="shared" ref="BI18" si="54">BI14*BI19</f>
        <v>980345.92630950722</v>
      </c>
      <c r="BJ18" s="674">
        <f t="shared" ref="BJ18" si="55">BJ14*BJ19</f>
        <v>1057088.4859419311</v>
      </c>
      <c r="BK18" s="674">
        <f t="shared" ref="BK18" si="56">BK14*BK19</f>
        <v>1126156.7896111126</v>
      </c>
      <c r="BL18" s="674">
        <f t="shared" ref="BL18" si="57">BL14*BL19</f>
        <v>1188318.2629133759</v>
      </c>
      <c r="BM18" s="674">
        <f t="shared" ref="BM18" si="58">BM14*BM19</f>
        <v>1244263.5888854128</v>
      </c>
      <c r="BN18" s="582"/>
    </row>
    <row r="19" spans="2:66" outlineLevel="1" x14ac:dyDescent="0.2">
      <c r="B19" s="72" t="s">
        <v>324</v>
      </c>
      <c r="C19" s="1"/>
      <c r="D19" s="647"/>
      <c r="E19" s="657"/>
      <c r="F19" s="666">
        <v>1</v>
      </c>
      <c r="G19" s="659">
        <v>1</v>
      </c>
      <c r="H19" s="660">
        <v>1</v>
      </c>
      <c r="I19" s="660">
        <v>1</v>
      </c>
      <c r="J19" s="660">
        <v>1</v>
      </c>
      <c r="K19" s="660">
        <v>0.98</v>
      </c>
      <c r="L19" s="660">
        <v>0.98</v>
      </c>
      <c r="M19" s="660">
        <v>0.98</v>
      </c>
      <c r="N19" s="660">
        <v>0.95</v>
      </c>
      <c r="O19" s="660">
        <v>0.95</v>
      </c>
      <c r="P19" s="660">
        <v>0.95</v>
      </c>
      <c r="Q19" s="660">
        <v>0.95</v>
      </c>
      <c r="R19" s="660">
        <f>SUM(F19:Q19)/12</f>
        <v>0.97833333333333317</v>
      </c>
      <c r="S19" s="1"/>
      <c r="T19" s="647"/>
      <c r="U19" s="657"/>
      <c r="V19" s="666">
        <v>0.9</v>
      </c>
      <c r="W19" s="666">
        <v>0.9</v>
      </c>
      <c r="X19" s="666">
        <v>0.9</v>
      </c>
      <c r="Y19" s="666">
        <v>0.9</v>
      </c>
      <c r="Z19" s="666">
        <v>0.9</v>
      </c>
      <c r="AA19" s="666">
        <v>0.9</v>
      </c>
      <c r="AB19" s="666">
        <v>0.9</v>
      </c>
      <c r="AC19" s="666">
        <v>0.9</v>
      </c>
      <c r="AD19" s="666">
        <v>0.9</v>
      </c>
      <c r="AE19" s="666">
        <v>0.9</v>
      </c>
      <c r="AF19" s="666">
        <v>0.9</v>
      </c>
      <c r="AG19" s="666">
        <v>0.9</v>
      </c>
      <c r="AH19" s="660">
        <f>SUM(V19:AG19)/12</f>
        <v>0.90000000000000024</v>
      </c>
      <c r="AI19" s="1"/>
      <c r="AJ19" s="647"/>
      <c r="AK19" s="657"/>
      <c r="AL19" s="666">
        <v>0.9</v>
      </c>
      <c r="AM19" s="666">
        <v>0.9</v>
      </c>
      <c r="AN19" s="666">
        <v>0.9</v>
      </c>
      <c r="AO19" s="666">
        <v>0.9</v>
      </c>
      <c r="AP19" s="666">
        <v>0.9</v>
      </c>
      <c r="AQ19" s="666">
        <v>0.9</v>
      </c>
      <c r="AR19" s="666">
        <v>0.9</v>
      </c>
      <c r="AS19" s="666">
        <v>0.9</v>
      </c>
      <c r="AT19" s="666">
        <v>0.9</v>
      </c>
      <c r="AU19" s="666">
        <v>0.9</v>
      </c>
      <c r="AV19" s="666">
        <v>0.9</v>
      </c>
      <c r="AW19" s="666">
        <v>0.9</v>
      </c>
      <c r="AX19" s="660">
        <f>SUM(AL19:AW19)/12</f>
        <v>0.90000000000000024</v>
      </c>
      <c r="AY19" s="1"/>
      <c r="AZ19" s="647"/>
      <c r="BA19" s="657"/>
      <c r="BB19" s="666">
        <v>0.9</v>
      </c>
      <c r="BC19" s="666">
        <v>0.9</v>
      </c>
      <c r="BD19" s="666">
        <v>0.9</v>
      </c>
      <c r="BE19" s="666">
        <v>0.9</v>
      </c>
      <c r="BF19" s="666">
        <v>0.9</v>
      </c>
      <c r="BG19" s="666">
        <v>0.9</v>
      </c>
      <c r="BH19" s="666">
        <v>0.9</v>
      </c>
      <c r="BI19" s="666">
        <v>0.9</v>
      </c>
      <c r="BJ19" s="666">
        <v>0.9</v>
      </c>
      <c r="BK19" s="666">
        <v>0.9</v>
      </c>
      <c r="BL19" s="666">
        <v>0.9</v>
      </c>
      <c r="BM19" s="666">
        <v>0.9</v>
      </c>
      <c r="BN19" s="660">
        <f>SUM(BB19:BM19)/12</f>
        <v>0.90000000000000024</v>
      </c>
    </row>
    <row r="20" spans="2:66" ht="19" outlineLevel="1" x14ac:dyDescent="0.25">
      <c r="B20" s="838" t="str">
        <f>'Subscription Model (2)'!B4</f>
        <v>Pay-per use</v>
      </c>
      <c r="C20" s="1"/>
      <c r="D20" s="648"/>
      <c r="E20" s="658"/>
      <c r="F20" s="662">
        <f>ABS(F22*F13)</f>
        <v>0</v>
      </c>
      <c r="G20" s="662">
        <f t="shared" ref="G20:Q20" si="59">ABS(G22*G13)</f>
        <v>0</v>
      </c>
      <c r="H20" s="662">
        <f t="shared" si="59"/>
        <v>0</v>
      </c>
      <c r="I20" s="662">
        <f>ABS(I22*I13)</f>
        <v>0</v>
      </c>
      <c r="J20" s="662">
        <f>ABS(J22*J13)</f>
        <v>0</v>
      </c>
      <c r="K20" s="662">
        <f>ABS(K22*K13)</f>
        <v>0</v>
      </c>
      <c r="L20" s="662">
        <f t="shared" si="59"/>
        <v>0</v>
      </c>
      <c r="M20" s="662">
        <f t="shared" si="59"/>
        <v>0</v>
      </c>
      <c r="N20" s="662">
        <f t="shared" si="59"/>
        <v>0</v>
      </c>
      <c r="O20" s="662">
        <f t="shared" si="59"/>
        <v>0</v>
      </c>
      <c r="P20" s="662">
        <f t="shared" si="59"/>
        <v>0</v>
      </c>
      <c r="Q20" s="662">
        <f t="shared" si="59"/>
        <v>0</v>
      </c>
      <c r="R20" s="662">
        <f>SUM(F20:Q20)</f>
        <v>0</v>
      </c>
      <c r="S20" s="1"/>
      <c r="T20" s="648"/>
      <c r="U20" s="658"/>
      <c r="V20" s="662">
        <f>ABS(V22*V13)</f>
        <v>0</v>
      </c>
      <c r="W20" s="662">
        <f t="shared" ref="W20:X20" si="60">ABS(W22*W13)</f>
        <v>0</v>
      </c>
      <c r="X20" s="662">
        <f t="shared" si="60"/>
        <v>0</v>
      </c>
      <c r="Y20" s="662">
        <f>ABS(Y22*Y13)</f>
        <v>0</v>
      </c>
      <c r="Z20" s="662">
        <f>ABS(Z22*Z13)</f>
        <v>0</v>
      </c>
      <c r="AA20" s="662">
        <f>ABS(AA22*AA13)</f>
        <v>0</v>
      </c>
      <c r="AB20" s="662">
        <f t="shared" ref="AB20:AF20" si="61">ABS(AB22*AB13)</f>
        <v>0</v>
      </c>
      <c r="AC20" s="662">
        <f t="shared" si="61"/>
        <v>0</v>
      </c>
      <c r="AD20" s="662">
        <f t="shared" si="61"/>
        <v>0</v>
      </c>
      <c r="AE20" s="662">
        <f t="shared" si="61"/>
        <v>0</v>
      </c>
      <c r="AF20" s="662">
        <f t="shared" si="61"/>
        <v>0</v>
      </c>
      <c r="AG20" s="662">
        <f>ABS(AG22*AG13)</f>
        <v>0</v>
      </c>
      <c r="AH20" s="662">
        <f>SUM(V20:AG20)</f>
        <v>0</v>
      </c>
      <c r="AI20" s="1"/>
      <c r="AJ20" s="648"/>
      <c r="AK20" s="658"/>
      <c r="AL20" s="739">
        <f>ABS(AL22*AL13)</f>
        <v>2554.7983539094657</v>
      </c>
      <c r="AM20" s="739">
        <f t="shared" ref="AM20:AW20" si="62">ABS(AM22*AM13)</f>
        <v>2554.7983539094657</v>
      </c>
      <c r="AN20" s="739">
        <f t="shared" si="62"/>
        <v>2554.7983539094657</v>
      </c>
      <c r="AO20" s="739">
        <f t="shared" si="62"/>
        <v>2554.7983539094657</v>
      </c>
      <c r="AP20" s="739">
        <f t="shared" si="62"/>
        <v>2554.7983539094657</v>
      </c>
      <c r="AQ20" s="739">
        <f t="shared" si="62"/>
        <v>2554.7983539094657</v>
      </c>
      <c r="AR20" s="739">
        <f t="shared" si="62"/>
        <v>3347.5043438500229</v>
      </c>
      <c r="AS20" s="739">
        <f t="shared" si="62"/>
        <v>3347.5043438500229</v>
      </c>
      <c r="AT20" s="739">
        <f t="shared" si="62"/>
        <v>3347.5043438500229</v>
      </c>
      <c r="AU20" s="739">
        <f t="shared" si="62"/>
        <v>3347.5043438500229</v>
      </c>
      <c r="AV20" s="739">
        <f t="shared" si="62"/>
        <v>3347.5043438500229</v>
      </c>
      <c r="AW20" s="739">
        <f t="shared" si="62"/>
        <v>3347.5043438500229</v>
      </c>
      <c r="AX20" s="739">
        <f>SUM(AL20:AW20)</f>
        <v>35413.816186556927</v>
      </c>
      <c r="AY20" s="1"/>
      <c r="AZ20" s="648"/>
      <c r="BA20" s="658"/>
      <c r="BB20" s="739">
        <f>ABS(BB22*BB13)</f>
        <v>12744.370919067216</v>
      </c>
      <c r="BC20" s="739">
        <f t="shared" ref="BC20:BM20" si="63">ABS(BC22*BC13)</f>
        <v>10374.702880658439</v>
      </c>
      <c r="BD20" s="739">
        <f t="shared" si="63"/>
        <v>10374.702880658439</v>
      </c>
      <c r="BE20" s="739">
        <f t="shared" si="63"/>
        <v>10374.702880658439</v>
      </c>
      <c r="BF20" s="739">
        <f t="shared" si="63"/>
        <v>10374.702880658439</v>
      </c>
      <c r="BG20" s="739">
        <f t="shared" si="63"/>
        <v>10374.702880658439</v>
      </c>
      <c r="BH20" s="739">
        <f t="shared" si="63"/>
        <v>13593.778509373573</v>
      </c>
      <c r="BI20" s="739">
        <f t="shared" si="63"/>
        <v>13593.778509373573</v>
      </c>
      <c r="BJ20" s="739">
        <f t="shared" si="63"/>
        <v>13593.778509373573</v>
      </c>
      <c r="BK20" s="739">
        <f t="shared" si="63"/>
        <v>13593.778509373573</v>
      </c>
      <c r="BL20" s="739">
        <f t="shared" si="63"/>
        <v>13593.778509373573</v>
      </c>
      <c r="BM20" s="739">
        <f t="shared" si="63"/>
        <v>13593.778509373573</v>
      </c>
      <c r="BN20" s="731">
        <f>SUM(BB20:BM20)</f>
        <v>146180.55637860086</v>
      </c>
    </row>
    <row r="21" spans="2:66" outlineLevel="1" x14ac:dyDescent="0.2">
      <c r="B21" s="170" t="s">
        <v>367</v>
      </c>
      <c r="C21" s="1"/>
      <c r="D21" s="648"/>
      <c r="E21" s="658"/>
      <c r="F21" s="662">
        <f>F20</f>
        <v>0</v>
      </c>
      <c r="G21" s="661">
        <f>G14*G22</f>
        <v>0</v>
      </c>
      <c r="H21" s="661">
        <f t="shared" ref="H21:P21" si="64">H14*H22</f>
        <v>0</v>
      </c>
      <c r="I21" s="661">
        <f t="shared" si="64"/>
        <v>0</v>
      </c>
      <c r="J21" s="661">
        <f t="shared" si="64"/>
        <v>0</v>
      </c>
      <c r="K21" s="661">
        <f t="shared" si="64"/>
        <v>0</v>
      </c>
      <c r="L21" s="661">
        <f t="shared" si="64"/>
        <v>0</v>
      </c>
      <c r="M21" s="661">
        <f t="shared" si="64"/>
        <v>0</v>
      </c>
      <c r="N21" s="661">
        <f t="shared" si="64"/>
        <v>0</v>
      </c>
      <c r="O21" s="661">
        <f t="shared" si="64"/>
        <v>0</v>
      </c>
      <c r="P21" s="661">
        <f t="shared" si="64"/>
        <v>0</v>
      </c>
      <c r="Q21" s="661">
        <f>Q14*Q22</f>
        <v>0</v>
      </c>
      <c r="R21" s="662"/>
      <c r="S21" s="1"/>
      <c r="T21" s="648"/>
      <c r="U21" s="658"/>
      <c r="V21" s="662">
        <f>V22*V14</f>
        <v>0</v>
      </c>
      <c r="W21" s="662">
        <f t="shared" ref="W21:AF21" si="65">W22*W14</f>
        <v>0</v>
      </c>
      <c r="X21" s="662">
        <f t="shared" si="65"/>
        <v>0</v>
      </c>
      <c r="Y21" s="662">
        <f t="shared" si="65"/>
        <v>0</v>
      </c>
      <c r="Z21" s="662">
        <f t="shared" si="65"/>
        <v>0</v>
      </c>
      <c r="AA21" s="662">
        <f t="shared" si="65"/>
        <v>0</v>
      </c>
      <c r="AB21" s="662">
        <f t="shared" si="65"/>
        <v>0</v>
      </c>
      <c r="AC21" s="662">
        <f t="shared" si="65"/>
        <v>0</v>
      </c>
      <c r="AD21" s="662">
        <f t="shared" si="65"/>
        <v>0</v>
      </c>
      <c r="AE21" s="662">
        <f t="shared" si="65"/>
        <v>0</v>
      </c>
      <c r="AF21" s="662">
        <f t="shared" si="65"/>
        <v>0</v>
      </c>
      <c r="AG21" s="662">
        <f>AG22*AG14</f>
        <v>0</v>
      </c>
      <c r="AH21" s="662"/>
      <c r="AI21" s="1"/>
      <c r="AJ21" s="648"/>
      <c r="AK21" s="658"/>
      <c r="AL21" s="739">
        <f>AL22*AL14</f>
        <v>5676.7629051294198</v>
      </c>
      <c r="AM21" s="739">
        <f t="shared" ref="AM21:AW21" si="66">AM22*AM14</f>
        <v>7663.8849685259447</v>
      </c>
      <c r="AN21" s="739">
        <f t="shared" si="66"/>
        <v>9452.294825582816</v>
      </c>
      <c r="AO21" s="739">
        <f t="shared" si="66"/>
        <v>11061.863696933999</v>
      </c>
      <c r="AP21" s="739">
        <f t="shared" si="66"/>
        <v>12510.475681150063</v>
      </c>
      <c r="AQ21" s="739">
        <f t="shared" si="66"/>
        <v>13814.226466944523</v>
      </c>
      <c r="AR21" s="739">
        <f t="shared" si="66"/>
        <v>15780.308164100092</v>
      </c>
      <c r="AS21" s="739">
        <f t="shared" si="66"/>
        <v>17549.781691540109</v>
      </c>
      <c r="AT21" s="739">
        <f t="shared" si="66"/>
        <v>19142.307866236122</v>
      </c>
      <c r="AU21" s="739">
        <f t="shared" si="66"/>
        <v>20575.581423462532</v>
      </c>
      <c r="AV21" s="739">
        <f t="shared" si="66"/>
        <v>21865.527624966304</v>
      </c>
      <c r="AW21" s="739">
        <f t="shared" si="66"/>
        <v>23026.479206319695</v>
      </c>
      <c r="AX21" s="662"/>
      <c r="AY21" s="1"/>
      <c r="AZ21" s="648"/>
      <c r="BA21" s="658"/>
      <c r="BB21" s="739">
        <f>BB22*BB14</f>
        <v>33468.20220475494</v>
      </c>
      <c r="BC21" s="739">
        <f t="shared" ref="BC21" si="67">BC22*BC14</f>
        <v>40496.084864937882</v>
      </c>
      <c r="BD21" s="739">
        <f t="shared" ref="BD21" si="68">BD22*BD14</f>
        <v>46821.17925910253</v>
      </c>
      <c r="BE21" s="739">
        <f t="shared" ref="BE21" si="69">BE22*BE14</f>
        <v>52513.764213850714</v>
      </c>
      <c r="BF21" s="739">
        <f t="shared" ref="BF21" si="70">BF22*BF14</f>
        <v>57637.090673124083</v>
      </c>
      <c r="BG21" s="739">
        <f t="shared" ref="BG21" si="71">BG22*BG14</f>
        <v>62248.084486470107</v>
      </c>
      <c r="BH21" s="739">
        <f t="shared" ref="BH21" si="72">BH22*BH14</f>
        <v>69617.054547196676</v>
      </c>
      <c r="BI21" s="739">
        <f t="shared" ref="BI21" si="73">BI22*BI14</f>
        <v>76249.127601850574</v>
      </c>
      <c r="BJ21" s="739">
        <f t="shared" ref="BJ21" si="74">BJ22*BJ14</f>
        <v>82217.993351039084</v>
      </c>
      <c r="BK21" s="739">
        <f t="shared" ref="BK21" si="75">BK22*BK14</f>
        <v>87589.972525308753</v>
      </c>
      <c r="BL21" s="739">
        <f t="shared" ref="BL21" si="76">BL22*BL14</f>
        <v>92424.753782151456</v>
      </c>
      <c r="BM21" s="739">
        <f t="shared" ref="BM21" si="77">BM22*BM14</f>
        <v>96776.056913309891</v>
      </c>
      <c r="BN21" s="662"/>
    </row>
    <row r="22" spans="2:66" outlineLevel="1" x14ac:dyDescent="0.2">
      <c r="B22" s="72" t="s">
        <v>324</v>
      </c>
      <c r="C22" s="1"/>
      <c r="D22" s="648"/>
      <c r="E22" s="658"/>
      <c r="F22" s="664">
        <v>0</v>
      </c>
      <c r="G22" s="663">
        <v>0</v>
      </c>
      <c r="H22" s="664">
        <v>0</v>
      </c>
      <c r="I22" s="664">
        <v>0</v>
      </c>
      <c r="J22" s="664">
        <v>0</v>
      </c>
      <c r="K22" s="664">
        <v>0</v>
      </c>
      <c r="L22" s="664">
        <v>0</v>
      </c>
      <c r="M22" s="664">
        <v>0</v>
      </c>
      <c r="N22" s="664">
        <v>0</v>
      </c>
      <c r="O22" s="664">
        <v>0</v>
      </c>
      <c r="P22" s="664">
        <v>0</v>
      </c>
      <c r="Q22" s="664">
        <v>0</v>
      </c>
      <c r="R22" s="664">
        <f>SUM(F22:Q22)/12</f>
        <v>0</v>
      </c>
      <c r="S22" s="1"/>
      <c r="T22" s="648"/>
      <c r="U22" s="658"/>
      <c r="V22" s="664">
        <v>0</v>
      </c>
      <c r="W22" s="664">
        <v>0</v>
      </c>
      <c r="X22" s="664">
        <v>0</v>
      </c>
      <c r="Y22" s="664">
        <v>0</v>
      </c>
      <c r="Z22" s="664">
        <v>0</v>
      </c>
      <c r="AA22" s="664">
        <v>0</v>
      </c>
      <c r="AB22" s="664">
        <v>0</v>
      </c>
      <c r="AC22" s="664">
        <v>0</v>
      </c>
      <c r="AD22" s="664">
        <v>0</v>
      </c>
      <c r="AE22" s="664">
        <v>0</v>
      </c>
      <c r="AF22" s="664">
        <v>0</v>
      </c>
      <c r="AG22" s="664">
        <v>0</v>
      </c>
      <c r="AH22" s="664">
        <f>SUM(V22:AG22)/12</f>
        <v>0</v>
      </c>
      <c r="AI22" s="1"/>
      <c r="AJ22" s="648"/>
      <c r="AK22" s="658"/>
      <c r="AL22" s="664">
        <v>7.0000000000000007E-2</v>
      </c>
      <c r="AM22" s="664">
        <v>7.0000000000000007E-2</v>
      </c>
      <c r="AN22" s="664">
        <v>7.0000000000000007E-2</v>
      </c>
      <c r="AO22" s="664">
        <v>7.0000000000000007E-2</v>
      </c>
      <c r="AP22" s="664">
        <v>7.0000000000000007E-2</v>
      </c>
      <c r="AQ22" s="664">
        <v>7.0000000000000007E-2</v>
      </c>
      <c r="AR22" s="664">
        <v>7.0000000000000007E-2</v>
      </c>
      <c r="AS22" s="664">
        <v>7.0000000000000007E-2</v>
      </c>
      <c r="AT22" s="664">
        <v>7.0000000000000007E-2</v>
      </c>
      <c r="AU22" s="664">
        <v>7.0000000000000007E-2</v>
      </c>
      <c r="AV22" s="664">
        <v>7.0000000000000007E-2</v>
      </c>
      <c r="AW22" s="664">
        <v>7.0000000000000007E-2</v>
      </c>
      <c r="AX22" s="664">
        <f>SUM(AL22:AW22)/12</f>
        <v>7.0000000000000021E-2</v>
      </c>
      <c r="AY22" s="1"/>
      <c r="AZ22" s="648"/>
      <c r="BA22" s="658"/>
      <c r="BB22" s="664">
        <v>7.0000000000000007E-2</v>
      </c>
      <c r="BC22" s="664">
        <v>7.0000000000000007E-2</v>
      </c>
      <c r="BD22" s="664">
        <v>7.0000000000000007E-2</v>
      </c>
      <c r="BE22" s="664">
        <v>7.0000000000000007E-2</v>
      </c>
      <c r="BF22" s="664">
        <v>7.0000000000000007E-2</v>
      </c>
      <c r="BG22" s="664">
        <v>7.0000000000000007E-2</v>
      </c>
      <c r="BH22" s="664">
        <v>7.0000000000000007E-2</v>
      </c>
      <c r="BI22" s="664">
        <v>7.0000000000000007E-2</v>
      </c>
      <c r="BJ22" s="664">
        <v>7.0000000000000007E-2</v>
      </c>
      <c r="BK22" s="664">
        <v>7.0000000000000007E-2</v>
      </c>
      <c r="BL22" s="664">
        <v>7.0000000000000007E-2</v>
      </c>
      <c r="BM22" s="664">
        <v>7.0000000000000007E-2</v>
      </c>
      <c r="BN22" s="664">
        <f>SUM(BB22:BM22)/12</f>
        <v>7.0000000000000021E-2</v>
      </c>
    </row>
    <row r="23" spans="2:66" ht="19" outlineLevel="1" x14ac:dyDescent="0.25">
      <c r="B23" s="838" t="s">
        <v>431</v>
      </c>
      <c r="C23" s="1"/>
      <c r="D23" s="648"/>
      <c r="E23" s="658"/>
      <c r="F23" s="699">
        <f>ABS(F25*F16)</f>
        <v>0</v>
      </c>
      <c r="G23" s="699">
        <f t="shared" ref="G23:H23" si="78">ABS(G25*G16)</f>
        <v>0</v>
      </c>
      <c r="H23" s="699">
        <f t="shared" si="78"/>
        <v>0</v>
      </c>
      <c r="I23" s="699">
        <f>ABS(I25*I13)</f>
        <v>0</v>
      </c>
      <c r="J23" s="699">
        <f t="shared" ref="J23:P23" si="79">ABS(J25*J13)</f>
        <v>0</v>
      </c>
      <c r="K23" s="699">
        <f t="shared" si="79"/>
        <v>35.199999999999996</v>
      </c>
      <c r="L23" s="699">
        <f>ABS(L25*L13)</f>
        <v>42.24</v>
      </c>
      <c r="M23" s="699">
        <f t="shared" si="79"/>
        <v>42.24</v>
      </c>
      <c r="N23" s="699">
        <f t="shared" si="79"/>
        <v>63.36</v>
      </c>
      <c r="O23" s="699">
        <f t="shared" si="79"/>
        <v>63.36</v>
      </c>
      <c r="P23" s="699">
        <f t="shared" si="79"/>
        <v>63.36</v>
      </c>
      <c r="Q23" s="699">
        <f>ABS(Q25*Q13)</f>
        <v>63.36</v>
      </c>
      <c r="R23" s="699">
        <f>SUM(F23:Q23)</f>
        <v>373.12000000000006</v>
      </c>
      <c r="S23" s="1"/>
      <c r="T23" s="648"/>
      <c r="U23" s="658"/>
      <c r="V23" s="699">
        <f>V13*V25</f>
        <v>324.79999999999995</v>
      </c>
      <c r="W23" s="699">
        <f t="shared" ref="W23:AF23" si="80">W13*W25</f>
        <v>324.79999999999995</v>
      </c>
      <c r="X23" s="699">
        <f t="shared" si="80"/>
        <v>324.79999999999995</v>
      </c>
      <c r="Y23" s="699">
        <f t="shared" si="80"/>
        <v>324.79999999999995</v>
      </c>
      <c r="Z23" s="699">
        <f t="shared" si="80"/>
        <v>324.79999999999995</v>
      </c>
      <c r="AA23" s="699">
        <f t="shared" si="80"/>
        <v>324.79999999999995</v>
      </c>
      <c r="AB23" s="699">
        <f t="shared" si="80"/>
        <v>422.75555555555553</v>
      </c>
      <c r="AC23" s="699">
        <f t="shared" si="80"/>
        <v>422.75555555555553</v>
      </c>
      <c r="AD23" s="699">
        <f t="shared" si="80"/>
        <v>422.75555555555553</v>
      </c>
      <c r="AE23" s="699">
        <f t="shared" si="80"/>
        <v>422.75555555555553</v>
      </c>
      <c r="AF23" s="699">
        <f t="shared" si="80"/>
        <v>422.75555555555553</v>
      </c>
      <c r="AG23" s="699">
        <f>AG13*AG25</f>
        <v>422.75555555555553</v>
      </c>
      <c r="AH23" s="699">
        <f>SUM(V23:AG23)</f>
        <v>4485.333333333333</v>
      </c>
      <c r="AI23" s="1"/>
      <c r="AJ23" s="648"/>
      <c r="AK23" s="658"/>
      <c r="AL23" s="740">
        <f>AL13*AL25</f>
        <v>1094.9135802469136</v>
      </c>
      <c r="AM23" s="740">
        <f t="shared" ref="AM23:AW23" si="81">AM13*AM25</f>
        <v>1094.9135802469136</v>
      </c>
      <c r="AN23" s="740">
        <f t="shared" si="81"/>
        <v>1094.9135802469136</v>
      </c>
      <c r="AO23" s="740">
        <f t="shared" si="81"/>
        <v>1094.9135802469136</v>
      </c>
      <c r="AP23" s="740">
        <f t="shared" si="81"/>
        <v>1094.9135802469136</v>
      </c>
      <c r="AQ23" s="740">
        <f t="shared" si="81"/>
        <v>1094.9135802469136</v>
      </c>
      <c r="AR23" s="740">
        <f t="shared" si="81"/>
        <v>1434.6447187928668</v>
      </c>
      <c r="AS23" s="740">
        <f t="shared" si="81"/>
        <v>1434.6447187928668</v>
      </c>
      <c r="AT23" s="740">
        <f t="shared" si="81"/>
        <v>1434.6447187928668</v>
      </c>
      <c r="AU23" s="740">
        <f t="shared" si="81"/>
        <v>1434.6447187928668</v>
      </c>
      <c r="AV23" s="740">
        <f t="shared" si="81"/>
        <v>1434.6447187928668</v>
      </c>
      <c r="AW23" s="740">
        <f t="shared" si="81"/>
        <v>1434.6447187928668</v>
      </c>
      <c r="AX23" s="739">
        <f>SUM(AL23:AW23)</f>
        <v>15177.34979423868</v>
      </c>
      <c r="AY23" s="1"/>
      <c r="AZ23" s="648"/>
      <c r="BA23" s="658"/>
      <c r="BB23" s="740">
        <f>BB13*BB25</f>
        <v>5461.8732510288064</v>
      </c>
      <c r="BC23" s="740">
        <f t="shared" ref="BC23:BM23" si="82">BC13*BC25</f>
        <v>4446.3012345679008</v>
      </c>
      <c r="BD23" s="740">
        <f t="shared" si="82"/>
        <v>4446.3012345679008</v>
      </c>
      <c r="BE23" s="740">
        <f t="shared" si="82"/>
        <v>4446.3012345679008</v>
      </c>
      <c r="BF23" s="740">
        <f t="shared" si="82"/>
        <v>4446.3012345679008</v>
      </c>
      <c r="BG23" s="740">
        <f t="shared" si="82"/>
        <v>4446.3012345679008</v>
      </c>
      <c r="BH23" s="740">
        <f t="shared" si="82"/>
        <v>5825.9050754458158</v>
      </c>
      <c r="BI23" s="740">
        <f t="shared" si="82"/>
        <v>5825.9050754458158</v>
      </c>
      <c r="BJ23" s="740">
        <f t="shared" si="82"/>
        <v>5825.9050754458158</v>
      </c>
      <c r="BK23" s="740">
        <f t="shared" si="82"/>
        <v>5825.9050754458158</v>
      </c>
      <c r="BL23" s="740">
        <f t="shared" si="82"/>
        <v>5825.9050754458158</v>
      </c>
      <c r="BM23" s="740">
        <f t="shared" si="82"/>
        <v>5825.9050754458158</v>
      </c>
      <c r="BN23" s="731">
        <f>SUM(BB23:BM23)</f>
        <v>62648.809876543208</v>
      </c>
    </row>
    <row r="24" spans="2:66" outlineLevel="1" x14ac:dyDescent="0.2">
      <c r="B24" s="170" t="s">
        <v>368</v>
      </c>
      <c r="C24" s="1"/>
      <c r="D24" s="648"/>
      <c r="E24" s="658"/>
      <c r="F24" s="699">
        <f>F23</f>
        <v>0</v>
      </c>
      <c r="G24" s="700">
        <f>G14*G25</f>
        <v>0</v>
      </c>
      <c r="H24" s="700">
        <f t="shared" ref="H24:Q24" si="83">H14*H25</f>
        <v>0</v>
      </c>
      <c r="I24" s="700">
        <f t="shared" si="83"/>
        <v>0</v>
      </c>
      <c r="J24" s="700">
        <f t="shared" si="83"/>
        <v>0</v>
      </c>
      <c r="K24" s="700">
        <f t="shared" si="83"/>
        <v>35.436195999999995</v>
      </c>
      <c r="L24" s="700">
        <f t="shared" si="83"/>
        <v>74.132576400000005</v>
      </c>
      <c r="M24" s="700">
        <f t="shared" si="83"/>
        <v>108.95931876</v>
      </c>
      <c r="N24" s="700">
        <f t="shared" si="83"/>
        <v>210.455080326</v>
      </c>
      <c r="O24" s="700">
        <f t="shared" si="83"/>
        <v>252.76957229339996</v>
      </c>
      <c r="P24" s="700">
        <f t="shared" si="83"/>
        <v>290.85261506405999</v>
      </c>
      <c r="Q24" s="700">
        <f t="shared" si="83"/>
        <v>325.12735355765398</v>
      </c>
      <c r="R24" s="699"/>
      <c r="S24" s="1"/>
      <c r="T24" s="648"/>
      <c r="U24" s="658"/>
      <c r="V24" s="699">
        <f>V14*V25</f>
        <v>910.02923640377708</v>
      </c>
      <c r="W24" s="699">
        <f t="shared" ref="W24:AF24" si="84">W14*W25</f>
        <v>1143.8263127633993</v>
      </c>
      <c r="X24" s="699">
        <f t="shared" si="84"/>
        <v>1354.2436814870593</v>
      </c>
      <c r="Y24" s="699">
        <f t="shared" si="84"/>
        <v>1543.6193133383533</v>
      </c>
      <c r="Z24" s="699">
        <f t="shared" si="84"/>
        <v>1714.0573820045179</v>
      </c>
      <c r="AA24" s="699">
        <f t="shared" si="84"/>
        <v>1867.451643804066</v>
      </c>
      <c r="AB24" s="699">
        <f t="shared" si="84"/>
        <v>2103.4620349792149</v>
      </c>
      <c r="AC24" s="699">
        <f t="shared" si="84"/>
        <v>2315.8713870368488</v>
      </c>
      <c r="AD24" s="699">
        <f t="shared" si="84"/>
        <v>2507.0398038887197</v>
      </c>
      <c r="AE24" s="699">
        <f t="shared" si="84"/>
        <v>2679.0913790554032</v>
      </c>
      <c r="AF24" s="699">
        <f t="shared" si="84"/>
        <v>2833.9377967054184</v>
      </c>
      <c r="AG24" s="699">
        <f>AG14*AG25</f>
        <v>2973.299572590432</v>
      </c>
      <c r="AH24" s="699"/>
      <c r="AI24" s="1"/>
      <c r="AJ24" s="648"/>
      <c r="AK24" s="658"/>
      <c r="AL24" s="740">
        <f>AL14*AL25</f>
        <v>2432.8983879126081</v>
      </c>
      <c r="AM24" s="740">
        <f t="shared" ref="AM24:AW24" si="85">AM14*AM25</f>
        <v>3284.5221293682612</v>
      </c>
      <c r="AN24" s="740">
        <f t="shared" si="85"/>
        <v>4050.9834966783492</v>
      </c>
      <c r="AO24" s="740">
        <f t="shared" si="85"/>
        <v>4740.7987272574273</v>
      </c>
      <c r="AP24" s="740">
        <f t="shared" si="85"/>
        <v>5361.6324347785985</v>
      </c>
      <c r="AQ24" s="740">
        <f t="shared" si="85"/>
        <v>5920.3827715476518</v>
      </c>
      <c r="AR24" s="740">
        <f t="shared" si="85"/>
        <v>6762.9892131857532</v>
      </c>
      <c r="AS24" s="740">
        <f t="shared" si="85"/>
        <v>7521.3350106600456</v>
      </c>
      <c r="AT24" s="740">
        <f t="shared" si="85"/>
        <v>8203.8462283869085</v>
      </c>
      <c r="AU24" s="740">
        <f t="shared" si="85"/>
        <v>8818.1063243410845</v>
      </c>
      <c r="AV24" s="740">
        <f t="shared" si="85"/>
        <v>9370.9404106998427</v>
      </c>
      <c r="AW24" s="740">
        <f t="shared" si="85"/>
        <v>9868.4910884227265</v>
      </c>
      <c r="AX24" s="662"/>
      <c r="AY24" s="1"/>
      <c r="AZ24" s="648"/>
      <c r="BA24" s="658"/>
      <c r="BB24" s="740">
        <f>BB14*BB25</f>
        <v>14343.515230609259</v>
      </c>
      <c r="BC24" s="740">
        <f t="shared" ref="BC24" si="86">BC14*BC25</f>
        <v>17355.464942116232</v>
      </c>
      <c r="BD24" s="740">
        <f t="shared" ref="BD24" si="87">BD14*BD25</f>
        <v>20066.219682472511</v>
      </c>
      <c r="BE24" s="740">
        <f t="shared" ref="BE24" si="88">BE14*BE25</f>
        <v>22505.898948793161</v>
      </c>
      <c r="BF24" s="740">
        <f t="shared" ref="BF24" si="89">BF14*BF25</f>
        <v>24701.610288481745</v>
      </c>
      <c r="BG24" s="740">
        <f t="shared" ref="BG24" si="90">BG14*BG25</f>
        <v>26677.750494201471</v>
      </c>
      <c r="BH24" s="740">
        <f t="shared" ref="BH24" si="91">BH14*BH25</f>
        <v>29835.88052022714</v>
      </c>
      <c r="BI24" s="740">
        <f t="shared" ref="BI24" si="92">BI14*BI25</f>
        <v>32678.19754365024</v>
      </c>
      <c r="BJ24" s="740">
        <f t="shared" ref="BJ24" si="93">BJ14*BJ25</f>
        <v>35236.282864731038</v>
      </c>
      <c r="BK24" s="740">
        <f t="shared" ref="BK24" si="94">BK14*BK25</f>
        <v>37538.559653703749</v>
      </c>
      <c r="BL24" s="740">
        <f t="shared" ref="BL24" si="95">BL14*BL25</f>
        <v>39610.608763779193</v>
      </c>
      <c r="BM24" s="740">
        <f t="shared" ref="BM24" si="96">BM14*BM25</f>
        <v>41475.452962847092</v>
      </c>
      <c r="BN24" s="662"/>
    </row>
    <row r="25" spans="2:66" outlineLevel="1" x14ac:dyDescent="0.2">
      <c r="B25" s="72" t="s">
        <v>324</v>
      </c>
      <c r="C25" s="1"/>
      <c r="D25" s="648"/>
      <c r="E25" s="658"/>
      <c r="F25" s="701">
        <v>0</v>
      </c>
      <c r="G25" s="702">
        <v>0</v>
      </c>
      <c r="H25" s="701">
        <v>0</v>
      </c>
      <c r="I25" s="701">
        <v>0</v>
      </c>
      <c r="J25" s="701">
        <v>0</v>
      </c>
      <c r="K25" s="701">
        <v>0.02</v>
      </c>
      <c r="L25" s="701">
        <v>0.02</v>
      </c>
      <c r="M25" s="701">
        <v>0.02</v>
      </c>
      <c r="N25" s="701">
        <v>0.03</v>
      </c>
      <c r="O25" s="701">
        <v>0.03</v>
      </c>
      <c r="P25" s="701">
        <v>0.03</v>
      </c>
      <c r="Q25" s="701">
        <v>0.03</v>
      </c>
      <c r="R25" s="701">
        <f>SUM(F25:Q25)/12</f>
        <v>1.4999999999999999E-2</v>
      </c>
      <c r="S25" s="1"/>
      <c r="T25" s="648"/>
      <c r="U25" s="658"/>
      <c r="V25" s="701">
        <v>0.06</v>
      </c>
      <c r="W25" s="701">
        <v>0.06</v>
      </c>
      <c r="X25" s="701">
        <v>0.06</v>
      </c>
      <c r="Y25" s="701">
        <v>0.06</v>
      </c>
      <c r="Z25" s="701">
        <v>0.06</v>
      </c>
      <c r="AA25" s="701">
        <v>0.06</v>
      </c>
      <c r="AB25" s="701">
        <v>0.06</v>
      </c>
      <c r="AC25" s="701">
        <v>0.06</v>
      </c>
      <c r="AD25" s="701">
        <v>0.06</v>
      </c>
      <c r="AE25" s="701">
        <v>0.06</v>
      </c>
      <c r="AF25" s="701">
        <v>0.06</v>
      </c>
      <c r="AG25" s="701">
        <v>0.06</v>
      </c>
      <c r="AH25" s="701">
        <f>SUM(V25:AG25)/12</f>
        <v>6.0000000000000019E-2</v>
      </c>
      <c r="AI25" s="1"/>
      <c r="AJ25" s="648"/>
      <c r="AK25" s="658"/>
      <c r="AL25" s="701">
        <v>0.03</v>
      </c>
      <c r="AM25" s="701">
        <v>0.03</v>
      </c>
      <c r="AN25" s="701">
        <v>0.03</v>
      </c>
      <c r="AO25" s="701">
        <v>0.03</v>
      </c>
      <c r="AP25" s="701">
        <v>0.03</v>
      </c>
      <c r="AQ25" s="701">
        <v>0.03</v>
      </c>
      <c r="AR25" s="701">
        <v>0.03</v>
      </c>
      <c r="AS25" s="701">
        <v>0.03</v>
      </c>
      <c r="AT25" s="701">
        <v>0.03</v>
      </c>
      <c r="AU25" s="701">
        <v>0.03</v>
      </c>
      <c r="AV25" s="701">
        <v>0.03</v>
      </c>
      <c r="AW25" s="701">
        <v>0.03</v>
      </c>
      <c r="AX25" s="664">
        <f>SUM(AL25:AW25)/12</f>
        <v>3.0000000000000009E-2</v>
      </c>
      <c r="AY25" s="1"/>
      <c r="AZ25" s="648"/>
      <c r="BA25" s="658"/>
      <c r="BB25" s="701">
        <v>0.03</v>
      </c>
      <c r="BC25" s="701">
        <v>0.03</v>
      </c>
      <c r="BD25" s="701">
        <v>0.03</v>
      </c>
      <c r="BE25" s="701">
        <v>0.03</v>
      </c>
      <c r="BF25" s="701">
        <v>0.03</v>
      </c>
      <c r="BG25" s="701">
        <v>0.03</v>
      </c>
      <c r="BH25" s="701">
        <v>0.03</v>
      </c>
      <c r="BI25" s="701">
        <v>0.03</v>
      </c>
      <c r="BJ25" s="701">
        <v>0.03</v>
      </c>
      <c r="BK25" s="701">
        <v>0.03</v>
      </c>
      <c r="BL25" s="701">
        <v>0.03</v>
      </c>
      <c r="BM25" s="701">
        <v>0.03</v>
      </c>
      <c r="BN25" s="664">
        <f>SUM(BB25:BM25)/12</f>
        <v>3.0000000000000009E-2</v>
      </c>
    </row>
    <row r="26" spans="2:66" ht="19" outlineLevel="1" x14ac:dyDescent="0.25">
      <c r="B26" s="838" t="s">
        <v>432</v>
      </c>
      <c r="C26" s="1"/>
      <c r="D26" s="648"/>
      <c r="E26" s="658"/>
      <c r="F26" s="839">
        <f>ABS(F28*F19)</f>
        <v>0</v>
      </c>
      <c r="G26" s="839">
        <f t="shared" ref="G26:H26" si="97">ABS(G28*G19)</f>
        <v>0</v>
      </c>
      <c r="H26" s="839">
        <f t="shared" si="97"/>
        <v>0</v>
      </c>
      <c r="I26" s="839">
        <f>ABS(I28*I16)</f>
        <v>0</v>
      </c>
      <c r="J26" s="839">
        <f t="shared" ref="J26:K26" si="98">ABS(J28*J16)</f>
        <v>0</v>
      </c>
      <c r="K26" s="839">
        <f t="shared" si="98"/>
        <v>0</v>
      </c>
      <c r="L26" s="839">
        <f>ABS(L28*L13)</f>
        <v>0</v>
      </c>
      <c r="M26" s="839">
        <f t="shared" ref="M26:Q26" si="99">ABS(M28*M13)</f>
        <v>0</v>
      </c>
      <c r="N26" s="839">
        <f t="shared" si="99"/>
        <v>21.12</v>
      </c>
      <c r="O26" s="839">
        <f t="shared" si="99"/>
        <v>21.12</v>
      </c>
      <c r="P26" s="839">
        <f t="shared" si="99"/>
        <v>21.12</v>
      </c>
      <c r="Q26" s="839">
        <f t="shared" si="99"/>
        <v>21.12</v>
      </c>
      <c r="R26" s="839">
        <f>SUM(F26:Q26)</f>
        <v>84.48</v>
      </c>
      <c r="S26" s="1"/>
      <c r="T26" s="648"/>
      <c r="U26" s="658"/>
      <c r="V26" s="839">
        <f>V13*V28</f>
        <v>162.39999999999998</v>
      </c>
      <c r="W26" s="839">
        <f t="shared" ref="W26:AG26" si="100">W13*W28</f>
        <v>162.39999999999998</v>
      </c>
      <c r="X26" s="839">
        <f t="shared" si="100"/>
        <v>162.39999999999998</v>
      </c>
      <c r="Y26" s="839">
        <f t="shared" si="100"/>
        <v>162.39999999999998</v>
      </c>
      <c r="Z26" s="839">
        <f t="shared" si="100"/>
        <v>162.39999999999998</v>
      </c>
      <c r="AA26" s="839">
        <f t="shared" si="100"/>
        <v>162.39999999999998</v>
      </c>
      <c r="AB26" s="839">
        <f t="shared" si="100"/>
        <v>211.37777777777777</v>
      </c>
      <c r="AC26" s="839">
        <f t="shared" si="100"/>
        <v>211.37777777777777</v>
      </c>
      <c r="AD26" s="839">
        <f t="shared" si="100"/>
        <v>211.37777777777777</v>
      </c>
      <c r="AE26" s="839">
        <f t="shared" si="100"/>
        <v>211.37777777777777</v>
      </c>
      <c r="AF26" s="839">
        <f t="shared" si="100"/>
        <v>211.37777777777777</v>
      </c>
      <c r="AG26" s="839">
        <f t="shared" si="100"/>
        <v>211.37777777777777</v>
      </c>
      <c r="AH26" s="839">
        <f>SUM(V26:AG26)</f>
        <v>2242.6666666666665</v>
      </c>
      <c r="AI26" s="1"/>
      <c r="AJ26" s="648"/>
      <c r="AK26" s="658"/>
      <c r="AL26" s="740">
        <f>AL16*AL28</f>
        <v>0</v>
      </c>
      <c r="AM26" s="740">
        <f t="shared" ref="AM26:AW26" si="101">AM16*AM28</f>
        <v>0</v>
      </c>
      <c r="AN26" s="740">
        <f t="shared" si="101"/>
        <v>0</v>
      </c>
      <c r="AO26" s="740">
        <f t="shared" si="101"/>
        <v>0</v>
      </c>
      <c r="AP26" s="740">
        <f t="shared" si="101"/>
        <v>0</v>
      </c>
      <c r="AQ26" s="740">
        <f t="shared" si="101"/>
        <v>0</v>
      </c>
      <c r="AR26" s="740">
        <f t="shared" si="101"/>
        <v>0</v>
      </c>
      <c r="AS26" s="740">
        <f t="shared" si="101"/>
        <v>0</v>
      </c>
      <c r="AT26" s="740">
        <f t="shared" si="101"/>
        <v>0</v>
      </c>
      <c r="AU26" s="740">
        <f t="shared" si="101"/>
        <v>0</v>
      </c>
      <c r="AV26" s="740">
        <f t="shared" si="101"/>
        <v>0</v>
      </c>
      <c r="AW26" s="740">
        <f t="shared" si="101"/>
        <v>0</v>
      </c>
      <c r="AX26" s="739">
        <f>SUM(AL26:AW26)</f>
        <v>0</v>
      </c>
      <c r="AY26" s="1"/>
      <c r="AZ26" s="648"/>
      <c r="BA26" s="658"/>
      <c r="BB26" s="740">
        <f>BB16*BB28</f>
        <v>0</v>
      </c>
      <c r="BC26" s="740">
        <f t="shared" ref="BC26:BM26" si="102">BC16*BC28</f>
        <v>0</v>
      </c>
      <c r="BD26" s="740">
        <f t="shared" si="102"/>
        <v>0</v>
      </c>
      <c r="BE26" s="740">
        <f t="shared" si="102"/>
        <v>0</v>
      </c>
      <c r="BF26" s="740">
        <f t="shared" si="102"/>
        <v>0</v>
      </c>
      <c r="BG26" s="740">
        <f t="shared" si="102"/>
        <v>0</v>
      </c>
      <c r="BH26" s="740">
        <f t="shared" si="102"/>
        <v>0</v>
      </c>
      <c r="BI26" s="740">
        <f t="shared" si="102"/>
        <v>0</v>
      </c>
      <c r="BJ26" s="740">
        <f t="shared" si="102"/>
        <v>0</v>
      </c>
      <c r="BK26" s="740">
        <f t="shared" si="102"/>
        <v>0</v>
      </c>
      <c r="BL26" s="740">
        <f t="shared" si="102"/>
        <v>0</v>
      </c>
      <c r="BM26" s="740">
        <f t="shared" si="102"/>
        <v>0</v>
      </c>
      <c r="BN26" s="731">
        <f>SUM(BB26:BM26)</f>
        <v>0</v>
      </c>
    </row>
    <row r="27" spans="2:66" outlineLevel="1" x14ac:dyDescent="0.2">
      <c r="B27" s="170" t="s">
        <v>368</v>
      </c>
      <c r="C27" s="1"/>
      <c r="D27" s="648"/>
      <c r="E27" s="658"/>
      <c r="F27" s="839">
        <f>F26</f>
        <v>0</v>
      </c>
      <c r="G27" s="840">
        <f>G17*G28</f>
        <v>0</v>
      </c>
      <c r="H27" s="840">
        <f t="shared" ref="H27:K27" si="103">H17*H28</f>
        <v>0</v>
      </c>
      <c r="I27" s="840">
        <f t="shared" si="103"/>
        <v>0</v>
      </c>
      <c r="J27" s="840">
        <f t="shared" si="103"/>
        <v>0</v>
      </c>
      <c r="K27" s="840">
        <f t="shared" si="103"/>
        <v>0</v>
      </c>
      <c r="L27" s="840">
        <f>L14*L28</f>
        <v>0</v>
      </c>
      <c r="M27" s="840">
        <f t="shared" ref="M27:Q27" si="104">M14*M28</f>
        <v>0</v>
      </c>
      <c r="N27" s="840">
        <f t="shared" si="104"/>
        <v>70.15169344200001</v>
      </c>
      <c r="O27" s="840">
        <f t="shared" si="104"/>
        <v>84.256524097799996</v>
      </c>
      <c r="P27" s="840">
        <f t="shared" si="104"/>
        <v>96.950871688020001</v>
      </c>
      <c r="Q27" s="840">
        <f t="shared" si="104"/>
        <v>108.375784519218</v>
      </c>
      <c r="R27" s="839"/>
      <c r="S27" s="1"/>
      <c r="T27" s="648"/>
      <c r="U27" s="658"/>
      <c r="V27" s="839">
        <f>V14*V28</f>
        <v>455.01461820188854</v>
      </c>
      <c r="W27" s="839">
        <f t="shared" ref="W27:AG27" si="105">W14*W28</f>
        <v>571.91315638169965</v>
      </c>
      <c r="X27" s="839">
        <f t="shared" si="105"/>
        <v>677.12184074352967</v>
      </c>
      <c r="Y27" s="839">
        <f t="shared" si="105"/>
        <v>771.80965666917666</v>
      </c>
      <c r="Z27" s="839">
        <f t="shared" si="105"/>
        <v>857.02869100225894</v>
      </c>
      <c r="AA27" s="839">
        <f t="shared" si="105"/>
        <v>933.72582190203298</v>
      </c>
      <c r="AB27" s="839">
        <f t="shared" si="105"/>
        <v>1051.7310174896074</v>
      </c>
      <c r="AC27" s="839">
        <f t="shared" si="105"/>
        <v>1157.9356935184244</v>
      </c>
      <c r="AD27" s="839">
        <f t="shared" si="105"/>
        <v>1253.5199019443598</v>
      </c>
      <c r="AE27" s="839">
        <f t="shared" si="105"/>
        <v>1339.5456895277016</v>
      </c>
      <c r="AF27" s="839">
        <f t="shared" si="105"/>
        <v>1416.9688983527092</v>
      </c>
      <c r="AG27" s="839">
        <f t="shared" si="105"/>
        <v>1486.649786295216</v>
      </c>
      <c r="AH27" s="839"/>
      <c r="AI27" s="1"/>
      <c r="AJ27" s="648"/>
      <c r="AK27" s="658"/>
      <c r="AL27" s="740">
        <f>AL17*AL28</f>
        <v>985.42222222222222</v>
      </c>
      <c r="AM27" s="740">
        <f t="shared" ref="AM27:AW27" si="106">AM17*AM28</f>
        <v>985.42222222222222</v>
      </c>
      <c r="AN27" s="740">
        <f t="shared" si="106"/>
        <v>985.42222222222222</v>
      </c>
      <c r="AO27" s="740">
        <f t="shared" si="106"/>
        <v>985.42222222222222</v>
      </c>
      <c r="AP27" s="740">
        <f t="shared" si="106"/>
        <v>985.42222222222222</v>
      </c>
      <c r="AQ27" s="740">
        <f t="shared" si="106"/>
        <v>985.42222222222222</v>
      </c>
      <c r="AR27" s="740">
        <f t="shared" si="106"/>
        <v>1291.1802469135803</v>
      </c>
      <c r="AS27" s="740">
        <f t="shared" si="106"/>
        <v>1291.1802469135803</v>
      </c>
      <c r="AT27" s="740">
        <f t="shared" si="106"/>
        <v>1291.1802469135803</v>
      </c>
      <c r="AU27" s="740">
        <f t="shared" si="106"/>
        <v>1291.1802469135803</v>
      </c>
      <c r="AV27" s="740">
        <f t="shared" si="106"/>
        <v>1291.1802469135803</v>
      </c>
      <c r="AW27" s="740">
        <f t="shared" si="106"/>
        <v>1291.1802469135803</v>
      </c>
      <c r="AX27" s="662"/>
      <c r="AY27" s="1"/>
      <c r="AZ27" s="648"/>
      <c r="BA27" s="658"/>
      <c r="BB27" s="740">
        <f>BB17*BB28</f>
        <v>4915.6859259259263</v>
      </c>
      <c r="BC27" s="740">
        <f t="shared" ref="BC27:BM27" si="107">BC17*BC28</f>
        <v>4001.6711111111113</v>
      </c>
      <c r="BD27" s="740">
        <f t="shared" si="107"/>
        <v>4001.6711111111113</v>
      </c>
      <c r="BE27" s="740">
        <f t="shared" si="107"/>
        <v>4001.6711111111113</v>
      </c>
      <c r="BF27" s="740">
        <f t="shared" si="107"/>
        <v>4001.6711111111113</v>
      </c>
      <c r="BG27" s="740">
        <f t="shared" si="107"/>
        <v>4001.6711111111113</v>
      </c>
      <c r="BH27" s="740">
        <f t="shared" si="107"/>
        <v>5243.314567901235</v>
      </c>
      <c r="BI27" s="740">
        <f t="shared" si="107"/>
        <v>5243.314567901235</v>
      </c>
      <c r="BJ27" s="740">
        <f t="shared" si="107"/>
        <v>5243.314567901235</v>
      </c>
      <c r="BK27" s="740">
        <f t="shared" si="107"/>
        <v>5243.314567901235</v>
      </c>
      <c r="BL27" s="740">
        <f t="shared" si="107"/>
        <v>5243.314567901235</v>
      </c>
      <c r="BM27" s="740">
        <f t="shared" si="107"/>
        <v>5243.314567901235</v>
      </c>
      <c r="BN27" s="662"/>
    </row>
    <row r="28" spans="2:66" outlineLevel="1" x14ac:dyDescent="0.2">
      <c r="B28" s="72" t="s">
        <v>324</v>
      </c>
      <c r="C28" s="1"/>
      <c r="D28" s="648"/>
      <c r="E28" s="658"/>
      <c r="F28" s="841">
        <v>0</v>
      </c>
      <c r="G28" s="842">
        <v>0</v>
      </c>
      <c r="H28" s="841">
        <v>0</v>
      </c>
      <c r="I28" s="841">
        <v>0</v>
      </c>
      <c r="J28" s="841">
        <v>0</v>
      </c>
      <c r="K28" s="841">
        <v>0</v>
      </c>
      <c r="L28" s="841">
        <v>0</v>
      </c>
      <c r="M28" s="841">
        <v>0</v>
      </c>
      <c r="N28" s="841">
        <v>0.01</v>
      </c>
      <c r="O28" s="841">
        <v>0.01</v>
      </c>
      <c r="P28" s="841">
        <v>0.01</v>
      </c>
      <c r="Q28" s="841">
        <v>0.01</v>
      </c>
      <c r="R28" s="841">
        <f>SUM(F28:Q28)/12</f>
        <v>3.3333333333333335E-3</v>
      </c>
      <c r="S28" s="1"/>
      <c r="T28" s="648"/>
      <c r="U28" s="658"/>
      <c r="V28" s="841">
        <v>0.03</v>
      </c>
      <c r="W28" s="841">
        <v>0.03</v>
      </c>
      <c r="X28" s="841">
        <v>0.03</v>
      </c>
      <c r="Y28" s="841">
        <v>0.03</v>
      </c>
      <c r="Z28" s="841">
        <v>0.03</v>
      </c>
      <c r="AA28" s="841">
        <v>0.03</v>
      </c>
      <c r="AB28" s="841">
        <v>0.03</v>
      </c>
      <c r="AC28" s="841">
        <v>0.03</v>
      </c>
      <c r="AD28" s="841">
        <v>0.03</v>
      </c>
      <c r="AE28" s="841">
        <v>0.03</v>
      </c>
      <c r="AF28" s="841">
        <v>0.03</v>
      </c>
      <c r="AG28" s="841">
        <v>0.03</v>
      </c>
      <c r="AH28" s="841">
        <f>SUM(V28:AG28)/12</f>
        <v>3.0000000000000009E-2</v>
      </c>
      <c r="AI28" s="1"/>
      <c r="AJ28" s="648"/>
      <c r="AK28" s="658"/>
      <c r="AL28" s="701">
        <v>0.03</v>
      </c>
      <c r="AM28" s="701">
        <v>0.03</v>
      </c>
      <c r="AN28" s="701">
        <v>0.03</v>
      </c>
      <c r="AO28" s="701">
        <v>0.03</v>
      </c>
      <c r="AP28" s="701">
        <v>0.03</v>
      </c>
      <c r="AQ28" s="701">
        <v>0.03</v>
      </c>
      <c r="AR28" s="701">
        <v>0.03</v>
      </c>
      <c r="AS28" s="701">
        <v>0.03</v>
      </c>
      <c r="AT28" s="701">
        <v>0.03</v>
      </c>
      <c r="AU28" s="701">
        <v>0.03</v>
      </c>
      <c r="AV28" s="701">
        <v>0.03</v>
      </c>
      <c r="AW28" s="701">
        <v>0.03</v>
      </c>
      <c r="AX28" s="664">
        <f>SUM(AL28:AW28)/12</f>
        <v>3.0000000000000009E-2</v>
      </c>
      <c r="AY28" s="1"/>
      <c r="AZ28" s="648"/>
      <c r="BA28" s="658"/>
      <c r="BB28" s="701">
        <v>0.03</v>
      </c>
      <c r="BC28" s="701">
        <v>0.03</v>
      </c>
      <c r="BD28" s="701">
        <v>0.03</v>
      </c>
      <c r="BE28" s="701">
        <v>0.03</v>
      </c>
      <c r="BF28" s="701">
        <v>0.03</v>
      </c>
      <c r="BG28" s="701">
        <v>0.03</v>
      </c>
      <c r="BH28" s="701">
        <v>0.03</v>
      </c>
      <c r="BI28" s="701">
        <v>0.03</v>
      </c>
      <c r="BJ28" s="701">
        <v>0.03</v>
      </c>
      <c r="BK28" s="701">
        <v>0.03</v>
      </c>
      <c r="BL28" s="701">
        <v>0.03</v>
      </c>
      <c r="BM28" s="701">
        <v>0.03</v>
      </c>
      <c r="BN28" s="664">
        <f>SUM(BB28:BM28)/12</f>
        <v>3.0000000000000009E-2</v>
      </c>
    </row>
    <row r="29" spans="2:66" ht="19" outlineLevel="1" x14ac:dyDescent="0.25">
      <c r="B29" s="838" t="s">
        <v>433</v>
      </c>
      <c r="C29" s="1"/>
      <c r="D29" s="648"/>
      <c r="E29" s="658"/>
      <c r="F29" s="843">
        <f>ABS(F31*F22)</f>
        <v>0</v>
      </c>
      <c r="G29" s="843">
        <f t="shared" ref="G29:H29" si="108">ABS(G31*G22)</f>
        <v>0</v>
      </c>
      <c r="H29" s="843">
        <f t="shared" si="108"/>
        <v>0</v>
      </c>
      <c r="I29" s="843">
        <f>ABS(I31*I19)</f>
        <v>0</v>
      </c>
      <c r="J29" s="843">
        <f t="shared" ref="J29:K29" si="109">ABS(J31*J19)</f>
        <v>0</v>
      </c>
      <c r="K29" s="843">
        <f t="shared" si="109"/>
        <v>0</v>
      </c>
      <c r="L29" s="843">
        <f>ABS(L31*L13)</f>
        <v>0</v>
      </c>
      <c r="M29" s="843">
        <f t="shared" ref="M29:Q29" si="110">ABS(M31*M13)</f>
        <v>0</v>
      </c>
      <c r="N29" s="843">
        <f t="shared" si="110"/>
        <v>21.12</v>
      </c>
      <c r="O29" s="843">
        <f t="shared" si="110"/>
        <v>21.12</v>
      </c>
      <c r="P29" s="843">
        <f t="shared" si="110"/>
        <v>21.12</v>
      </c>
      <c r="Q29" s="843">
        <f t="shared" si="110"/>
        <v>21.12</v>
      </c>
      <c r="R29" s="843">
        <f>SUM(F29:Q29)</f>
        <v>84.48</v>
      </c>
      <c r="S29" s="1"/>
      <c r="T29" s="648"/>
      <c r="U29" s="658"/>
      <c r="V29" s="843">
        <f>V13*V31</f>
        <v>54.133333333333333</v>
      </c>
      <c r="W29" s="843">
        <f t="shared" ref="W29:AG29" si="111">W13*W31</f>
        <v>54.133333333333333</v>
      </c>
      <c r="X29" s="843">
        <f t="shared" si="111"/>
        <v>54.133333333333333</v>
      </c>
      <c r="Y29" s="843">
        <f t="shared" si="111"/>
        <v>54.133333333333333</v>
      </c>
      <c r="Z29" s="843">
        <f t="shared" si="111"/>
        <v>54.133333333333333</v>
      </c>
      <c r="AA29" s="843">
        <f t="shared" si="111"/>
        <v>54.133333333333333</v>
      </c>
      <c r="AB29" s="843">
        <f t="shared" si="111"/>
        <v>70.459259259259269</v>
      </c>
      <c r="AC29" s="843">
        <f t="shared" si="111"/>
        <v>70.459259259259269</v>
      </c>
      <c r="AD29" s="843">
        <f t="shared" si="111"/>
        <v>70.459259259259269</v>
      </c>
      <c r="AE29" s="843">
        <f t="shared" si="111"/>
        <v>70.459259259259269</v>
      </c>
      <c r="AF29" s="843">
        <f t="shared" si="111"/>
        <v>70.459259259259269</v>
      </c>
      <c r="AG29" s="843">
        <f t="shared" si="111"/>
        <v>70.459259259259269</v>
      </c>
      <c r="AH29" s="843">
        <f>SUM(V29:AG29)</f>
        <v>747.55555555555566</v>
      </c>
      <c r="AI29" s="1"/>
      <c r="AJ29" s="648"/>
      <c r="AK29" s="658"/>
      <c r="AL29" s="740">
        <f>AL19*AL31</f>
        <v>2.7E-2</v>
      </c>
      <c r="AM29" s="740">
        <f t="shared" ref="AM29:AW29" si="112">AM19*AM31</f>
        <v>2.7E-2</v>
      </c>
      <c r="AN29" s="740">
        <f t="shared" si="112"/>
        <v>2.7E-2</v>
      </c>
      <c r="AO29" s="740">
        <f t="shared" si="112"/>
        <v>2.7E-2</v>
      </c>
      <c r="AP29" s="740">
        <f t="shared" si="112"/>
        <v>2.7E-2</v>
      </c>
      <c r="AQ29" s="740">
        <f t="shared" si="112"/>
        <v>2.7E-2</v>
      </c>
      <c r="AR29" s="740">
        <f t="shared" si="112"/>
        <v>2.7E-2</v>
      </c>
      <c r="AS29" s="740">
        <f t="shared" si="112"/>
        <v>2.7E-2</v>
      </c>
      <c r="AT29" s="740">
        <f t="shared" si="112"/>
        <v>2.7E-2</v>
      </c>
      <c r="AU29" s="740">
        <f t="shared" si="112"/>
        <v>2.7E-2</v>
      </c>
      <c r="AV29" s="740">
        <f t="shared" si="112"/>
        <v>2.7E-2</v>
      </c>
      <c r="AW29" s="740">
        <f t="shared" si="112"/>
        <v>2.7E-2</v>
      </c>
      <c r="AX29" s="739">
        <f>SUM(AL29:AW29)</f>
        <v>0.32400000000000007</v>
      </c>
      <c r="AY29" s="1"/>
      <c r="AZ29" s="648"/>
      <c r="BA29" s="658"/>
      <c r="BB29" s="740">
        <f>BB19*BB31</f>
        <v>2.7E-2</v>
      </c>
      <c r="BC29" s="740">
        <f t="shared" ref="BC29:BM29" si="113">BC19*BC31</f>
        <v>2.7E-2</v>
      </c>
      <c r="BD29" s="740">
        <f t="shared" si="113"/>
        <v>2.7E-2</v>
      </c>
      <c r="BE29" s="740">
        <f t="shared" si="113"/>
        <v>2.7E-2</v>
      </c>
      <c r="BF29" s="740">
        <f t="shared" si="113"/>
        <v>2.7E-2</v>
      </c>
      <c r="BG29" s="740">
        <f t="shared" si="113"/>
        <v>2.7E-2</v>
      </c>
      <c r="BH29" s="740">
        <f t="shared" si="113"/>
        <v>2.7E-2</v>
      </c>
      <c r="BI29" s="740">
        <f t="shared" si="113"/>
        <v>2.7E-2</v>
      </c>
      <c r="BJ29" s="740">
        <f t="shared" si="113"/>
        <v>2.7E-2</v>
      </c>
      <c r="BK29" s="740">
        <f t="shared" si="113"/>
        <v>2.7E-2</v>
      </c>
      <c r="BL29" s="740">
        <f t="shared" si="113"/>
        <v>2.7E-2</v>
      </c>
      <c r="BM29" s="740">
        <f t="shared" si="113"/>
        <v>2.7E-2</v>
      </c>
      <c r="BN29" s="731">
        <f>SUM(BB29:BM29)</f>
        <v>0.32400000000000007</v>
      </c>
    </row>
    <row r="30" spans="2:66" outlineLevel="1" x14ac:dyDescent="0.2">
      <c r="B30" s="170" t="s">
        <v>368</v>
      </c>
      <c r="C30" s="1"/>
      <c r="D30" s="648"/>
      <c r="E30" s="658"/>
      <c r="F30" s="843">
        <f>F29</f>
        <v>0</v>
      </c>
      <c r="G30" s="844">
        <f>G20*G31</f>
        <v>0</v>
      </c>
      <c r="H30" s="844">
        <f t="shared" ref="H30:K30" si="114">H20*H31</f>
        <v>0</v>
      </c>
      <c r="I30" s="844">
        <f t="shared" si="114"/>
        <v>0</v>
      </c>
      <c r="J30" s="844">
        <f t="shared" si="114"/>
        <v>0</v>
      </c>
      <c r="K30" s="844">
        <f t="shared" si="114"/>
        <v>0</v>
      </c>
      <c r="L30" s="844">
        <f>L14*L31</f>
        <v>0</v>
      </c>
      <c r="M30" s="844">
        <f t="shared" ref="M30:Q30" si="115">M14*M31</f>
        <v>0</v>
      </c>
      <c r="N30" s="844">
        <f t="shared" si="115"/>
        <v>70.15169344200001</v>
      </c>
      <c r="O30" s="844">
        <f t="shared" si="115"/>
        <v>84.256524097799996</v>
      </c>
      <c r="P30" s="844">
        <f>P14*P31</f>
        <v>96.950871688020001</v>
      </c>
      <c r="Q30" s="844">
        <f t="shared" si="115"/>
        <v>108.375784519218</v>
      </c>
      <c r="R30" s="843"/>
      <c r="S30" s="1"/>
      <c r="T30" s="648"/>
      <c r="U30" s="658"/>
      <c r="V30" s="843">
        <f>V14*V31</f>
        <v>151.67153940062951</v>
      </c>
      <c r="W30" s="843">
        <f t="shared" ref="W30:AG30" si="116">W14*W31</f>
        <v>190.63771879389989</v>
      </c>
      <c r="X30" s="843">
        <f t="shared" si="116"/>
        <v>225.70728024784324</v>
      </c>
      <c r="Y30" s="843">
        <f t="shared" si="116"/>
        <v>257.26988555639224</v>
      </c>
      <c r="Z30" s="843">
        <f t="shared" si="116"/>
        <v>285.67623033408631</v>
      </c>
      <c r="AA30" s="843">
        <f t="shared" si="116"/>
        <v>311.24194063401103</v>
      </c>
      <c r="AB30" s="843">
        <f t="shared" si="116"/>
        <v>350.57700582986917</v>
      </c>
      <c r="AC30" s="843">
        <f t="shared" si="116"/>
        <v>385.97856450614148</v>
      </c>
      <c r="AD30" s="843">
        <f t="shared" si="116"/>
        <v>417.83996731478663</v>
      </c>
      <c r="AE30" s="843">
        <f t="shared" si="116"/>
        <v>446.51522984256724</v>
      </c>
      <c r="AF30" s="843">
        <f t="shared" si="116"/>
        <v>472.32296611756976</v>
      </c>
      <c r="AG30" s="843">
        <f t="shared" si="116"/>
        <v>495.54992876507202</v>
      </c>
      <c r="AH30" s="843"/>
      <c r="AI30" s="1"/>
      <c r="AJ30" s="648"/>
      <c r="AK30" s="658"/>
      <c r="AL30" s="740">
        <f>AL20*AL31</f>
        <v>76.643950617283963</v>
      </c>
      <c r="AM30" s="740">
        <f t="shared" ref="AM30:AW30" si="117">AM20*AM31</f>
        <v>76.643950617283963</v>
      </c>
      <c r="AN30" s="740">
        <f t="shared" si="117"/>
        <v>76.643950617283963</v>
      </c>
      <c r="AO30" s="740">
        <f t="shared" si="117"/>
        <v>76.643950617283963</v>
      </c>
      <c r="AP30" s="740">
        <f t="shared" si="117"/>
        <v>76.643950617283963</v>
      </c>
      <c r="AQ30" s="740">
        <f t="shared" si="117"/>
        <v>76.643950617283963</v>
      </c>
      <c r="AR30" s="740">
        <f t="shared" si="117"/>
        <v>100.42513031550068</v>
      </c>
      <c r="AS30" s="740">
        <f t="shared" si="117"/>
        <v>100.42513031550068</v>
      </c>
      <c r="AT30" s="740">
        <f t="shared" si="117"/>
        <v>100.42513031550068</v>
      </c>
      <c r="AU30" s="740">
        <f t="shared" si="117"/>
        <v>100.42513031550068</v>
      </c>
      <c r="AV30" s="740">
        <f t="shared" si="117"/>
        <v>100.42513031550068</v>
      </c>
      <c r="AW30" s="740">
        <f t="shared" si="117"/>
        <v>100.42513031550068</v>
      </c>
      <c r="AX30" s="662"/>
      <c r="AY30" s="1"/>
      <c r="AZ30" s="648"/>
      <c r="BA30" s="658"/>
      <c r="BB30" s="740">
        <f>BB20*BB31</f>
        <v>382.3311275720165</v>
      </c>
      <c r="BC30" s="740">
        <f t="shared" ref="BC30:BM30" si="118">BC20*BC31</f>
        <v>311.24108641975312</v>
      </c>
      <c r="BD30" s="740">
        <f t="shared" si="118"/>
        <v>311.24108641975312</v>
      </c>
      <c r="BE30" s="740">
        <f t="shared" si="118"/>
        <v>311.24108641975312</v>
      </c>
      <c r="BF30" s="740">
        <f t="shared" si="118"/>
        <v>311.24108641975312</v>
      </c>
      <c r="BG30" s="740">
        <f t="shared" si="118"/>
        <v>311.24108641975312</v>
      </c>
      <c r="BH30" s="740">
        <f t="shared" si="118"/>
        <v>407.81335528120718</v>
      </c>
      <c r="BI30" s="740">
        <f t="shared" si="118"/>
        <v>407.81335528120718</v>
      </c>
      <c r="BJ30" s="740">
        <f t="shared" si="118"/>
        <v>407.81335528120718</v>
      </c>
      <c r="BK30" s="740">
        <f t="shared" si="118"/>
        <v>407.81335528120718</v>
      </c>
      <c r="BL30" s="740">
        <f t="shared" si="118"/>
        <v>407.81335528120718</v>
      </c>
      <c r="BM30" s="740">
        <f t="shared" si="118"/>
        <v>407.81335528120718</v>
      </c>
      <c r="BN30" s="662"/>
    </row>
    <row r="31" spans="2:66" outlineLevel="1" x14ac:dyDescent="0.2">
      <c r="B31" s="72" t="s">
        <v>324</v>
      </c>
      <c r="C31" s="1"/>
      <c r="D31" s="648"/>
      <c r="E31" s="658"/>
      <c r="F31" s="845">
        <v>0</v>
      </c>
      <c r="G31" s="846">
        <v>0</v>
      </c>
      <c r="H31" s="845">
        <v>0</v>
      </c>
      <c r="I31" s="845">
        <v>0</v>
      </c>
      <c r="J31" s="845">
        <v>0</v>
      </c>
      <c r="K31" s="845">
        <v>0</v>
      </c>
      <c r="L31" s="845">
        <v>0</v>
      </c>
      <c r="M31" s="845">
        <v>0</v>
      </c>
      <c r="N31" s="845">
        <v>0.01</v>
      </c>
      <c r="O31" s="845">
        <v>0.01</v>
      </c>
      <c r="P31" s="845">
        <v>0.01</v>
      </c>
      <c r="Q31" s="845">
        <v>0.01</v>
      </c>
      <c r="R31" s="845">
        <f>SUM(F31:Q31)/12</f>
        <v>3.3333333333333335E-3</v>
      </c>
      <c r="S31" s="1"/>
      <c r="T31" s="648"/>
      <c r="U31" s="658"/>
      <c r="V31" s="845">
        <v>0.01</v>
      </c>
      <c r="W31" s="845">
        <v>0.01</v>
      </c>
      <c r="X31" s="845">
        <v>0.01</v>
      </c>
      <c r="Y31" s="845">
        <v>0.01</v>
      </c>
      <c r="Z31" s="845">
        <v>0.01</v>
      </c>
      <c r="AA31" s="845">
        <v>0.01</v>
      </c>
      <c r="AB31" s="845">
        <v>0.01</v>
      </c>
      <c r="AC31" s="845">
        <v>0.01</v>
      </c>
      <c r="AD31" s="845">
        <v>0.01</v>
      </c>
      <c r="AE31" s="845">
        <v>0.01</v>
      </c>
      <c r="AF31" s="845">
        <v>0.01</v>
      </c>
      <c r="AG31" s="845">
        <v>0.01</v>
      </c>
      <c r="AH31" s="845">
        <f>SUM(V31:AG31)/12</f>
        <v>9.9999999999999985E-3</v>
      </c>
      <c r="AI31" s="1"/>
      <c r="AJ31" s="648"/>
      <c r="AK31" s="658"/>
      <c r="AL31" s="701">
        <v>0.03</v>
      </c>
      <c r="AM31" s="701">
        <v>0.03</v>
      </c>
      <c r="AN31" s="701">
        <v>0.03</v>
      </c>
      <c r="AO31" s="701">
        <v>0.03</v>
      </c>
      <c r="AP31" s="701">
        <v>0.03</v>
      </c>
      <c r="AQ31" s="701">
        <v>0.03</v>
      </c>
      <c r="AR31" s="701">
        <v>0.03</v>
      </c>
      <c r="AS31" s="701">
        <v>0.03</v>
      </c>
      <c r="AT31" s="701">
        <v>0.03</v>
      </c>
      <c r="AU31" s="701">
        <v>0.03</v>
      </c>
      <c r="AV31" s="701">
        <v>0.03</v>
      </c>
      <c r="AW31" s="701">
        <v>0.03</v>
      </c>
      <c r="AX31" s="664">
        <f>SUM(AL31:AW31)/12</f>
        <v>3.0000000000000009E-2</v>
      </c>
      <c r="AY31" s="1"/>
      <c r="AZ31" s="648"/>
      <c r="BA31" s="658"/>
      <c r="BB31" s="701">
        <v>0.03</v>
      </c>
      <c r="BC31" s="701">
        <v>0.03</v>
      </c>
      <c r="BD31" s="701">
        <v>0.03</v>
      </c>
      <c r="BE31" s="701">
        <v>0.03</v>
      </c>
      <c r="BF31" s="701">
        <v>0.03</v>
      </c>
      <c r="BG31" s="701">
        <v>0.03</v>
      </c>
      <c r="BH31" s="701">
        <v>0.03</v>
      </c>
      <c r="BI31" s="701">
        <v>0.03</v>
      </c>
      <c r="BJ31" s="701">
        <v>0.03</v>
      </c>
      <c r="BK31" s="701">
        <v>0.03</v>
      </c>
      <c r="BL31" s="701">
        <v>0.03</v>
      </c>
      <c r="BM31" s="701">
        <v>0.03</v>
      </c>
      <c r="BN31" s="664">
        <f>SUM(BB31:BM31)/12</f>
        <v>3.0000000000000009E-2</v>
      </c>
    </row>
    <row r="32" spans="2:66" ht="17" outlineLevel="1" thickBot="1" x14ac:dyDescent="0.25">
      <c r="B32" s="578"/>
      <c r="C32" s="1"/>
      <c r="D32" s="605"/>
      <c r="E32" s="606"/>
      <c r="F32" s="607"/>
      <c r="G32" s="607"/>
      <c r="H32" s="607"/>
      <c r="I32" s="607"/>
      <c r="J32" s="607"/>
      <c r="K32" s="607"/>
      <c r="L32" s="607"/>
      <c r="M32" s="607"/>
      <c r="N32" s="607"/>
      <c r="O32" s="607"/>
      <c r="P32" s="607"/>
      <c r="Q32" s="607"/>
      <c r="R32" s="608"/>
      <c r="S32" s="1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1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1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</row>
    <row r="33" spans="2:67" ht="18" outlineLevel="1" thickTop="1" thickBot="1" x14ac:dyDescent="0.25">
      <c r="B33" s="170" t="s">
        <v>400</v>
      </c>
      <c r="C33" s="1"/>
      <c r="D33" s="715" t="s">
        <v>389</v>
      </c>
      <c r="E33" s="716">
        <v>240</v>
      </c>
      <c r="F33" s="717">
        <f>ABS(F35*F17)</f>
        <v>0</v>
      </c>
      <c r="G33" s="717">
        <f>ABS(G35*G17)</f>
        <v>0</v>
      </c>
      <c r="H33" s="717">
        <f>ABS(H35*H17)</f>
        <v>0</v>
      </c>
      <c r="I33" s="718">
        <f t="shared" ref="I33:Q33" si="119">$E$33*I20</f>
        <v>0</v>
      </c>
      <c r="J33" s="718">
        <f t="shared" si="119"/>
        <v>0</v>
      </c>
      <c r="K33" s="718">
        <f t="shared" si="119"/>
        <v>0</v>
      </c>
      <c r="L33" s="718">
        <f t="shared" si="119"/>
        <v>0</v>
      </c>
      <c r="M33" s="718">
        <f t="shared" si="119"/>
        <v>0</v>
      </c>
      <c r="N33" s="718">
        <f t="shared" si="119"/>
        <v>0</v>
      </c>
      <c r="O33" s="718">
        <f t="shared" si="119"/>
        <v>0</v>
      </c>
      <c r="P33" s="718">
        <f t="shared" si="119"/>
        <v>0</v>
      </c>
      <c r="Q33" s="718">
        <f t="shared" si="119"/>
        <v>0</v>
      </c>
      <c r="R33" s="718">
        <f>SUM(F33:Q33)</f>
        <v>0</v>
      </c>
      <c r="S33" s="1"/>
      <c r="T33" s="715" t="s">
        <v>389</v>
      </c>
      <c r="U33" s="716">
        <v>240</v>
      </c>
      <c r="V33" s="718">
        <f t="shared" ref="V33:AG33" si="120">$U$33*V20</f>
        <v>0</v>
      </c>
      <c r="W33" s="718">
        <f t="shared" si="120"/>
        <v>0</v>
      </c>
      <c r="X33" s="718">
        <f t="shared" si="120"/>
        <v>0</v>
      </c>
      <c r="Y33" s="718">
        <f t="shared" si="120"/>
        <v>0</v>
      </c>
      <c r="Z33" s="718">
        <f t="shared" si="120"/>
        <v>0</v>
      </c>
      <c r="AA33" s="718">
        <f t="shared" si="120"/>
        <v>0</v>
      </c>
      <c r="AB33" s="718">
        <f t="shared" si="120"/>
        <v>0</v>
      </c>
      <c r="AC33" s="718">
        <f t="shared" si="120"/>
        <v>0</v>
      </c>
      <c r="AD33" s="718">
        <f t="shared" si="120"/>
        <v>0</v>
      </c>
      <c r="AE33" s="718">
        <f t="shared" si="120"/>
        <v>0</v>
      </c>
      <c r="AF33" s="718">
        <f t="shared" si="120"/>
        <v>0</v>
      </c>
      <c r="AG33" s="718">
        <f t="shared" si="120"/>
        <v>0</v>
      </c>
      <c r="AH33" s="718">
        <f>SUM(V33:AG33)</f>
        <v>0</v>
      </c>
      <c r="AI33" s="1"/>
      <c r="AJ33" s="715" t="s">
        <v>389</v>
      </c>
      <c r="AK33" s="716">
        <v>240</v>
      </c>
      <c r="AL33" s="718">
        <f t="shared" ref="AL33:AW33" si="121">$AK$33*AL20</f>
        <v>613151.6049382718</v>
      </c>
      <c r="AM33" s="718">
        <f t="shared" si="121"/>
        <v>613151.6049382718</v>
      </c>
      <c r="AN33" s="718">
        <f t="shared" si="121"/>
        <v>613151.6049382718</v>
      </c>
      <c r="AO33" s="718">
        <f t="shared" si="121"/>
        <v>613151.6049382718</v>
      </c>
      <c r="AP33" s="718">
        <f t="shared" si="121"/>
        <v>613151.6049382718</v>
      </c>
      <c r="AQ33" s="718">
        <f t="shared" si="121"/>
        <v>613151.6049382718</v>
      </c>
      <c r="AR33" s="718">
        <f t="shared" si="121"/>
        <v>803401.04252400552</v>
      </c>
      <c r="AS33" s="718">
        <f t="shared" si="121"/>
        <v>803401.04252400552</v>
      </c>
      <c r="AT33" s="718">
        <f t="shared" si="121"/>
        <v>803401.04252400552</v>
      </c>
      <c r="AU33" s="718">
        <f t="shared" si="121"/>
        <v>803401.04252400552</v>
      </c>
      <c r="AV33" s="718">
        <f t="shared" si="121"/>
        <v>803401.04252400552</v>
      </c>
      <c r="AW33" s="718">
        <f t="shared" si="121"/>
        <v>803401.04252400552</v>
      </c>
      <c r="AX33" s="718">
        <f>SUM(AL33:AW33)</f>
        <v>8499315.8847736642</v>
      </c>
      <c r="AY33" s="1"/>
      <c r="AZ33" s="715" t="s">
        <v>389</v>
      </c>
      <c r="BA33" s="716">
        <v>240</v>
      </c>
      <c r="BB33" s="718">
        <f>$AK$33*BB20</f>
        <v>3058649.020576132</v>
      </c>
      <c r="BC33" s="718">
        <f>$AK$33*BC20</f>
        <v>2489928.6913580252</v>
      </c>
      <c r="BD33" s="718">
        <f t="shared" ref="BD33:BM33" si="122">$AK$33*BD20</f>
        <v>2489928.6913580252</v>
      </c>
      <c r="BE33" s="718">
        <f t="shared" si="122"/>
        <v>2489928.6913580252</v>
      </c>
      <c r="BF33" s="718">
        <f t="shared" si="122"/>
        <v>2489928.6913580252</v>
      </c>
      <c r="BG33" s="718">
        <f t="shared" si="122"/>
        <v>2489928.6913580252</v>
      </c>
      <c r="BH33" s="718">
        <f t="shared" si="122"/>
        <v>3262506.8422496575</v>
      </c>
      <c r="BI33" s="718">
        <f t="shared" si="122"/>
        <v>3262506.8422496575</v>
      </c>
      <c r="BJ33" s="718">
        <f t="shared" si="122"/>
        <v>3262506.8422496575</v>
      </c>
      <c r="BK33" s="718">
        <f t="shared" si="122"/>
        <v>3262506.8422496575</v>
      </c>
      <c r="BL33" s="718">
        <f t="shared" si="122"/>
        <v>3262506.8422496575</v>
      </c>
      <c r="BM33" s="718">
        <f t="shared" si="122"/>
        <v>3262506.8422496575</v>
      </c>
      <c r="BN33" s="718">
        <f>SUM(BB33:BM33)</f>
        <v>35083333.530864201</v>
      </c>
    </row>
    <row r="34" spans="2:67" ht="17" outlineLevel="1" thickTop="1" x14ac:dyDescent="0.2">
      <c r="B34" s="170" t="s">
        <v>401</v>
      </c>
      <c r="C34" s="1"/>
      <c r="D34" s="605"/>
      <c r="E34" s="606"/>
      <c r="F34" s="717">
        <f>F33</f>
        <v>0</v>
      </c>
      <c r="G34" s="719">
        <f>G33+F34</f>
        <v>0</v>
      </c>
      <c r="H34" s="717">
        <f t="shared" ref="H34" si="123">H33+G34</f>
        <v>0</v>
      </c>
      <c r="I34" s="718">
        <f t="shared" ref="I34:Q34" si="124">$E$33*I21</f>
        <v>0</v>
      </c>
      <c r="J34" s="718">
        <f t="shared" si="124"/>
        <v>0</v>
      </c>
      <c r="K34" s="718">
        <f t="shared" si="124"/>
        <v>0</v>
      </c>
      <c r="L34" s="718">
        <f t="shared" si="124"/>
        <v>0</v>
      </c>
      <c r="M34" s="718">
        <f t="shared" si="124"/>
        <v>0</v>
      </c>
      <c r="N34" s="718">
        <f t="shared" si="124"/>
        <v>0</v>
      </c>
      <c r="O34" s="718">
        <f t="shared" si="124"/>
        <v>0</v>
      </c>
      <c r="P34" s="718">
        <f t="shared" si="124"/>
        <v>0</v>
      </c>
      <c r="Q34" s="718">
        <f t="shared" si="124"/>
        <v>0</v>
      </c>
      <c r="R34" s="718">
        <f>SUM(F34:Q34)</f>
        <v>0</v>
      </c>
      <c r="S34" s="722">
        <f>R34/D15</f>
        <v>0</v>
      </c>
      <c r="T34" s="605"/>
      <c r="U34" s="606"/>
      <c r="V34" s="718">
        <f t="shared" ref="V34:AG34" si="125">$U$33*V21</f>
        <v>0</v>
      </c>
      <c r="W34" s="718">
        <f t="shared" si="125"/>
        <v>0</v>
      </c>
      <c r="X34" s="718">
        <f t="shared" si="125"/>
        <v>0</v>
      </c>
      <c r="Y34" s="718">
        <f t="shared" si="125"/>
        <v>0</v>
      </c>
      <c r="Z34" s="718">
        <f t="shared" si="125"/>
        <v>0</v>
      </c>
      <c r="AA34" s="718">
        <f t="shared" si="125"/>
        <v>0</v>
      </c>
      <c r="AB34" s="718">
        <f t="shared" si="125"/>
        <v>0</v>
      </c>
      <c r="AC34" s="718">
        <f t="shared" si="125"/>
        <v>0</v>
      </c>
      <c r="AD34" s="718">
        <f t="shared" si="125"/>
        <v>0</v>
      </c>
      <c r="AE34" s="718">
        <f t="shared" si="125"/>
        <v>0</v>
      </c>
      <c r="AF34" s="718">
        <f t="shared" si="125"/>
        <v>0</v>
      </c>
      <c r="AG34" s="718">
        <f t="shared" si="125"/>
        <v>0</v>
      </c>
      <c r="AH34" s="721">
        <f>SUM(V34:AG34)</f>
        <v>0</v>
      </c>
      <c r="AI34" s="722">
        <f>AH34/T15</f>
        <v>0</v>
      </c>
      <c r="AJ34" s="605"/>
      <c r="AK34" s="606"/>
      <c r="AL34" s="718">
        <f t="shared" ref="AL34:AW34" si="126">$AK$33*AL21</f>
        <v>1362423.0972310607</v>
      </c>
      <c r="AM34" s="718">
        <f t="shared" si="126"/>
        <v>1839332.3924462267</v>
      </c>
      <c r="AN34" s="718">
        <f t="shared" si="126"/>
        <v>2268550.7581398757</v>
      </c>
      <c r="AO34" s="718">
        <f t="shared" si="126"/>
        <v>2654847.2872641599</v>
      </c>
      <c r="AP34" s="718">
        <f t="shared" si="126"/>
        <v>3002514.163476015</v>
      </c>
      <c r="AQ34" s="718">
        <f t="shared" si="126"/>
        <v>3315414.3520666854</v>
      </c>
      <c r="AR34" s="718">
        <f t="shared" si="126"/>
        <v>3787273.9593840218</v>
      </c>
      <c r="AS34" s="718">
        <f t="shared" si="126"/>
        <v>4211947.6059696265</v>
      </c>
      <c r="AT34" s="718">
        <f t="shared" si="126"/>
        <v>4594153.8878966691</v>
      </c>
      <c r="AU34" s="718">
        <f t="shared" si="126"/>
        <v>4938139.5416310076</v>
      </c>
      <c r="AV34" s="718">
        <f t="shared" si="126"/>
        <v>5247726.6299919132</v>
      </c>
      <c r="AW34" s="718">
        <f t="shared" si="126"/>
        <v>5526355.0095167272</v>
      </c>
      <c r="AX34" s="720">
        <f>SUM(AL34:AW34)</f>
        <v>42748678.68501398</v>
      </c>
      <c r="AY34" s="722">
        <f>AX34/AJ15</f>
        <v>0.16266620504191012</v>
      </c>
      <c r="AZ34" s="605"/>
      <c r="BA34" s="606"/>
      <c r="BB34" s="718">
        <f>$AK$33*BB21</f>
        <v>8032368.5291411858</v>
      </c>
      <c r="BC34" s="718">
        <f>$AK$33*BC21</f>
        <v>9719060.3675850909</v>
      </c>
      <c r="BD34" s="718">
        <f t="shared" ref="BD34:BM34" si="127">$AK$33*BD21</f>
        <v>11237083.022184607</v>
      </c>
      <c r="BE34" s="718">
        <f t="shared" si="127"/>
        <v>12603303.411324171</v>
      </c>
      <c r="BF34" s="718">
        <f t="shared" si="127"/>
        <v>13832901.76154978</v>
      </c>
      <c r="BG34" s="718">
        <f t="shared" si="127"/>
        <v>14939540.276752826</v>
      </c>
      <c r="BH34" s="718">
        <f t="shared" si="127"/>
        <v>16708093.091327202</v>
      </c>
      <c r="BI34" s="718">
        <f t="shared" si="127"/>
        <v>18299790.624444138</v>
      </c>
      <c r="BJ34" s="718">
        <f t="shared" si="127"/>
        <v>19732318.404249381</v>
      </c>
      <c r="BK34" s="718">
        <f t="shared" si="127"/>
        <v>21021593.406074099</v>
      </c>
      <c r="BL34" s="718">
        <f t="shared" si="127"/>
        <v>22181940.907716349</v>
      </c>
      <c r="BM34" s="718">
        <f t="shared" si="127"/>
        <v>23226253.659194373</v>
      </c>
      <c r="BN34" s="720">
        <f>SUM(BB34:BM34)</f>
        <v>191534247.46154323</v>
      </c>
      <c r="BO34" s="723">
        <f>BN34/AZ15</f>
        <v>0.72882133737269117</v>
      </c>
    </row>
    <row r="35" spans="2:67" outlineLevel="1" x14ac:dyDescent="0.2">
      <c r="B35" s="578"/>
      <c r="C35" s="1"/>
      <c r="D35" s="605"/>
      <c r="E35" s="606"/>
      <c r="F35" s="607"/>
      <c r="G35" s="607"/>
      <c r="H35" s="607"/>
      <c r="I35" s="607"/>
      <c r="J35" s="607"/>
      <c r="K35" s="607"/>
      <c r="L35" s="607"/>
      <c r="M35" s="607"/>
      <c r="N35" s="607"/>
      <c r="O35" s="607"/>
      <c r="P35" s="607"/>
      <c r="Q35" s="607"/>
      <c r="R35" s="608"/>
      <c r="S35" s="1"/>
      <c r="T35" s="605"/>
      <c r="U35" s="606"/>
      <c r="V35" s="607"/>
      <c r="W35" s="607"/>
      <c r="X35" s="607"/>
      <c r="Y35" s="607"/>
      <c r="Z35" s="607"/>
      <c r="AA35" s="607"/>
      <c r="AB35" s="607"/>
      <c r="AC35" s="607"/>
      <c r="AD35" s="607"/>
      <c r="AE35" s="607"/>
      <c r="AF35" s="607"/>
      <c r="AG35" s="607"/>
      <c r="AH35" s="608"/>
      <c r="AI35" s="1"/>
      <c r="AJ35" s="605"/>
      <c r="AK35" s="606"/>
      <c r="AL35" s="607"/>
      <c r="AM35" s="607"/>
      <c r="AN35" s="607"/>
      <c r="AO35" s="607"/>
      <c r="AP35" s="607"/>
      <c r="AQ35" s="607"/>
      <c r="AR35" s="607"/>
      <c r="AS35" s="607"/>
      <c r="AT35" s="607"/>
      <c r="AU35" s="607"/>
      <c r="AV35" s="607"/>
      <c r="AW35" s="607"/>
      <c r="AX35" s="608"/>
      <c r="AY35" s="1"/>
      <c r="AZ35" s="605"/>
      <c r="BA35" s="606"/>
      <c r="BB35" s="607"/>
      <c r="BC35" s="607"/>
      <c r="BD35" s="607"/>
      <c r="BE35" s="607"/>
      <c r="BF35" s="607"/>
      <c r="BG35" s="607"/>
      <c r="BH35" s="607"/>
      <c r="BI35" s="607"/>
      <c r="BJ35" s="607"/>
      <c r="BK35" s="607"/>
      <c r="BL35" s="607"/>
      <c r="BM35" s="607"/>
      <c r="BN35" s="608"/>
    </row>
    <row r="36" spans="2:67" outlineLevel="1" x14ac:dyDescent="0.2">
      <c r="B36" s="578"/>
      <c r="C36" s="2"/>
      <c r="D36" s="605"/>
      <c r="E36" s="713"/>
      <c r="F36" s="607"/>
      <c r="G36" s="607"/>
      <c r="H36" s="607"/>
      <c r="I36" s="714"/>
      <c r="J36" s="607"/>
      <c r="K36" s="607"/>
      <c r="L36" s="607"/>
      <c r="M36" s="607"/>
      <c r="N36" s="607"/>
      <c r="O36" s="607"/>
      <c r="P36" s="607"/>
      <c r="Q36" s="607"/>
      <c r="R36" s="608"/>
      <c r="S36" s="1"/>
      <c r="T36" s="605"/>
      <c r="U36" s="713"/>
      <c r="V36" s="607"/>
      <c r="W36" s="607"/>
      <c r="X36" s="607"/>
      <c r="Y36" s="712"/>
      <c r="Z36" s="607"/>
      <c r="AA36" s="607"/>
      <c r="AB36" s="607"/>
      <c r="AC36" s="607"/>
      <c r="AD36" s="607"/>
      <c r="AE36" s="607"/>
      <c r="AF36" s="607"/>
      <c r="AG36" s="607"/>
      <c r="AH36" s="608"/>
      <c r="AI36" s="1"/>
      <c r="AJ36" s="605"/>
      <c r="AK36" s="713"/>
      <c r="AL36" s="607"/>
      <c r="AM36" s="607"/>
      <c r="AN36" s="607"/>
      <c r="AO36" s="712"/>
      <c r="AP36" s="607"/>
      <c r="AQ36" s="607"/>
      <c r="AR36" s="607"/>
      <c r="AS36" s="607"/>
      <c r="AT36" s="607"/>
      <c r="AU36" s="607"/>
      <c r="AV36" s="607"/>
      <c r="AW36" s="607"/>
      <c r="AX36" s="608"/>
      <c r="AY36" s="1"/>
      <c r="AZ36" s="605"/>
      <c r="BA36" s="713"/>
      <c r="BB36" s="607"/>
      <c r="BC36" s="607"/>
      <c r="BD36" s="607"/>
      <c r="BE36" s="607"/>
      <c r="BF36" s="607"/>
      <c r="BG36" s="607"/>
      <c r="BH36" s="607"/>
      <c r="BI36" s="607"/>
      <c r="BJ36" s="607"/>
      <c r="BK36" s="607"/>
      <c r="BL36" s="607"/>
      <c r="BM36" s="607"/>
      <c r="BN36" s="608"/>
    </row>
    <row r="37" spans="2:67" outlineLevel="1" x14ac:dyDescent="0.2">
      <c r="B37" s="578" t="s">
        <v>402</v>
      </c>
      <c r="C37" s="1"/>
      <c r="D37"/>
      <c r="E37" s="733">
        <f>'Subscription Model (2)'!B5</f>
        <v>0.2</v>
      </c>
      <c r="F37" s="703">
        <f>($D$37*F20)*$E$37</f>
        <v>0</v>
      </c>
      <c r="G37" s="703">
        <f>($D$37*G20)*$E$37</f>
        <v>0</v>
      </c>
      <c r="H37" s="703">
        <f>($D$37*H20)*$E$37</f>
        <v>0</v>
      </c>
      <c r="I37" s="703">
        <f t="shared" ref="I37:Q37" si="128">$E$37*I33</f>
        <v>0</v>
      </c>
      <c r="J37" s="703">
        <f t="shared" si="128"/>
        <v>0</v>
      </c>
      <c r="K37" s="703">
        <f t="shared" si="128"/>
        <v>0</v>
      </c>
      <c r="L37" s="703">
        <f t="shared" si="128"/>
        <v>0</v>
      </c>
      <c r="M37" s="703">
        <f t="shared" si="128"/>
        <v>0</v>
      </c>
      <c r="N37" s="703">
        <f t="shared" si="128"/>
        <v>0</v>
      </c>
      <c r="O37" s="703">
        <f t="shared" si="128"/>
        <v>0</v>
      </c>
      <c r="P37" s="703">
        <f t="shared" si="128"/>
        <v>0</v>
      </c>
      <c r="Q37" s="703">
        <f t="shared" si="128"/>
        <v>0</v>
      </c>
      <c r="R37" s="703">
        <f>SUM(I37:Q37)</f>
        <v>0</v>
      </c>
      <c r="S37" s="1"/>
      <c r="T37"/>
      <c r="U37" s="733">
        <f>'Subscription Model (2)'!R5</f>
        <v>0</v>
      </c>
      <c r="V37" s="703">
        <f t="shared" ref="V37:AG37" si="129">V33*$U$37</f>
        <v>0</v>
      </c>
      <c r="W37" s="703">
        <f t="shared" si="129"/>
        <v>0</v>
      </c>
      <c r="X37" s="703">
        <f t="shared" si="129"/>
        <v>0</v>
      </c>
      <c r="Y37" s="703">
        <f t="shared" si="129"/>
        <v>0</v>
      </c>
      <c r="Z37" s="703">
        <f t="shared" si="129"/>
        <v>0</v>
      </c>
      <c r="AA37" s="703">
        <f t="shared" si="129"/>
        <v>0</v>
      </c>
      <c r="AB37" s="703">
        <f t="shared" si="129"/>
        <v>0</v>
      </c>
      <c r="AC37" s="703">
        <f t="shared" si="129"/>
        <v>0</v>
      </c>
      <c r="AD37" s="703">
        <f t="shared" si="129"/>
        <v>0</v>
      </c>
      <c r="AE37" s="703">
        <f t="shared" si="129"/>
        <v>0</v>
      </c>
      <c r="AF37" s="703">
        <f t="shared" si="129"/>
        <v>0</v>
      </c>
      <c r="AG37" s="703">
        <f t="shared" si="129"/>
        <v>0</v>
      </c>
      <c r="AH37" s="703">
        <f>SUM(V37:AG37)</f>
        <v>0</v>
      </c>
      <c r="AI37" s="1"/>
      <c r="AJ37"/>
      <c r="AK37" s="733">
        <v>0.2</v>
      </c>
      <c r="AL37" s="703">
        <f t="shared" ref="AL37:AW37" si="130">AL33*$AK$37</f>
        <v>122630.32098765437</v>
      </c>
      <c r="AM37" s="703">
        <f t="shared" si="130"/>
        <v>122630.32098765437</v>
      </c>
      <c r="AN37" s="703">
        <f t="shared" si="130"/>
        <v>122630.32098765437</v>
      </c>
      <c r="AO37" s="703">
        <f t="shared" si="130"/>
        <v>122630.32098765437</v>
      </c>
      <c r="AP37" s="703">
        <f t="shared" si="130"/>
        <v>122630.32098765437</v>
      </c>
      <c r="AQ37" s="703">
        <f t="shared" si="130"/>
        <v>122630.32098765437</v>
      </c>
      <c r="AR37" s="703">
        <f t="shared" si="130"/>
        <v>160680.20850480112</v>
      </c>
      <c r="AS37" s="703">
        <f t="shared" si="130"/>
        <v>160680.20850480112</v>
      </c>
      <c r="AT37" s="703">
        <f t="shared" si="130"/>
        <v>160680.20850480112</v>
      </c>
      <c r="AU37" s="703">
        <f t="shared" si="130"/>
        <v>160680.20850480112</v>
      </c>
      <c r="AV37" s="703">
        <f t="shared" si="130"/>
        <v>160680.20850480112</v>
      </c>
      <c r="AW37" s="703">
        <f t="shared" si="130"/>
        <v>160680.20850480112</v>
      </c>
      <c r="AX37" s="703">
        <f>SUM(AL37:AW37)</f>
        <v>1699863.176954733</v>
      </c>
      <c r="AY37" s="1"/>
      <c r="AZ37"/>
      <c r="BA37" s="733">
        <v>0.2</v>
      </c>
      <c r="BB37" s="703">
        <f>BB33*$AK$37</f>
        <v>611729.80411522638</v>
      </c>
      <c r="BC37" s="703">
        <f>BC33*$AK$37</f>
        <v>497985.73827160505</v>
      </c>
      <c r="BD37" s="703">
        <f t="shared" ref="BD37:BM37" si="131">BD33*$AK$37</f>
        <v>497985.73827160505</v>
      </c>
      <c r="BE37" s="703">
        <f t="shared" si="131"/>
        <v>497985.73827160505</v>
      </c>
      <c r="BF37" s="703">
        <f t="shared" si="131"/>
        <v>497985.73827160505</v>
      </c>
      <c r="BG37" s="703">
        <f t="shared" si="131"/>
        <v>497985.73827160505</v>
      </c>
      <c r="BH37" s="703">
        <f t="shared" si="131"/>
        <v>652501.3684499315</v>
      </c>
      <c r="BI37" s="703">
        <f t="shared" si="131"/>
        <v>652501.3684499315</v>
      </c>
      <c r="BJ37" s="703">
        <f t="shared" si="131"/>
        <v>652501.3684499315</v>
      </c>
      <c r="BK37" s="703">
        <f t="shared" si="131"/>
        <v>652501.3684499315</v>
      </c>
      <c r="BL37" s="703">
        <f t="shared" si="131"/>
        <v>652501.3684499315</v>
      </c>
      <c r="BM37" s="703">
        <f t="shared" si="131"/>
        <v>652501.3684499315</v>
      </c>
      <c r="BN37" s="703">
        <f>SUM(BB37:BM37)</f>
        <v>7016666.7061728425</v>
      </c>
    </row>
    <row r="38" spans="2:67" outlineLevel="1" x14ac:dyDescent="0.2">
      <c r="B38" s="578" t="s">
        <v>403</v>
      </c>
      <c r="C38" s="1"/>
      <c r="D38"/>
      <c r="E38"/>
      <c r="F38" s="732"/>
      <c r="G38" s="710"/>
      <c r="H38" s="710"/>
      <c r="I38" s="710">
        <f t="shared" ref="I38:Q38" si="132">$E$37*I34</f>
        <v>0</v>
      </c>
      <c r="J38" s="710">
        <f t="shared" si="132"/>
        <v>0</v>
      </c>
      <c r="K38" s="710">
        <f t="shared" si="132"/>
        <v>0</v>
      </c>
      <c r="L38" s="710">
        <f t="shared" si="132"/>
        <v>0</v>
      </c>
      <c r="M38" s="710">
        <f t="shared" si="132"/>
        <v>0</v>
      </c>
      <c r="N38" s="710">
        <f t="shared" si="132"/>
        <v>0</v>
      </c>
      <c r="O38" s="710">
        <f t="shared" si="132"/>
        <v>0</v>
      </c>
      <c r="P38" s="710">
        <f t="shared" si="132"/>
        <v>0</v>
      </c>
      <c r="Q38" s="710">
        <f t="shared" si="132"/>
        <v>0</v>
      </c>
      <c r="R38" s="711">
        <f>SUM(F38:Q38)</f>
        <v>0</v>
      </c>
      <c r="S38" s="1"/>
      <c r="T38"/>
      <c r="U38"/>
      <c r="V38" s="710">
        <f t="shared" ref="V38:AG38" si="133">V34*$U$37</f>
        <v>0</v>
      </c>
      <c r="W38" s="710">
        <f t="shared" si="133"/>
        <v>0</v>
      </c>
      <c r="X38" s="710">
        <f t="shared" si="133"/>
        <v>0</v>
      </c>
      <c r="Y38" s="710">
        <f t="shared" si="133"/>
        <v>0</v>
      </c>
      <c r="Z38" s="710">
        <f t="shared" si="133"/>
        <v>0</v>
      </c>
      <c r="AA38" s="710">
        <f t="shared" si="133"/>
        <v>0</v>
      </c>
      <c r="AB38" s="710">
        <f t="shared" si="133"/>
        <v>0</v>
      </c>
      <c r="AC38" s="710">
        <f t="shared" si="133"/>
        <v>0</v>
      </c>
      <c r="AD38" s="710">
        <f t="shared" si="133"/>
        <v>0</v>
      </c>
      <c r="AE38" s="710">
        <f t="shared" si="133"/>
        <v>0</v>
      </c>
      <c r="AF38" s="710">
        <f t="shared" si="133"/>
        <v>0</v>
      </c>
      <c r="AG38" s="710">
        <f t="shared" si="133"/>
        <v>0</v>
      </c>
      <c r="AH38" s="711">
        <f>SUM(V38:AG38)</f>
        <v>0</v>
      </c>
      <c r="AI38" s="1"/>
      <c r="AJ38"/>
      <c r="AK38"/>
      <c r="AL38" s="710">
        <f t="shared" ref="AL38:AW38" si="134">AL34*$AK$37</f>
        <v>272484.61944621213</v>
      </c>
      <c r="AM38" s="710">
        <f t="shared" si="134"/>
        <v>367866.47848924535</v>
      </c>
      <c r="AN38" s="710">
        <f t="shared" si="134"/>
        <v>453710.15162797517</v>
      </c>
      <c r="AO38" s="710">
        <f t="shared" si="134"/>
        <v>530969.45745283202</v>
      </c>
      <c r="AP38" s="710">
        <f t="shared" si="134"/>
        <v>600502.83269520302</v>
      </c>
      <c r="AQ38" s="710">
        <f t="shared" si="134"/>
        <v>663082.87041333714</v>
      </c>
      <c r="AR38" s="710">
        <f t="shared" si="134"/>
        <v>757454.79187680443</v>
      </c>
      <c r="AS38" s="710">
        <f t="shared" si="134"/>
        <v>842389.52119392529</v>
      </c>
      <c r="AT38" s="710">
        <f t="shared" si="134"/>
        <v>918830.77757933387</v>
      </c>
      <c r="AU38" s="710">
        <f t="shared" si="134"/>
        <v>987627.90832620161</v>
      </c>
      <c r="AV38" s="710">
        <f t="shared" si="134"/>
        <v>1049545.3259983826</v>
      </c>
      <c r="AW38" s="710">
        <f t="shared" si="134"/>
        <v>1105271.0019033456</v>
      </c>
      <c r="AX38" s="711">
        <f>SUM(AL38:AW38)</f>
        <v>8549735.7370027974</v>
      </c>
      <c r="AY38" s="1"/>
      <c r="AZ38"/>
      <c r="BA38"/>
      <c r="BB38" s="710">
        <f>BB34*$AK$37</f>
        <v>1606473.7058282373</v>
      </c>
      <c r="BC38" s="710">
        <f>BC34*$AK$37</f>
        <v>1943812.0735170182</v>
      </c>
      <c r="BD38" s="710">
        <f t="shared" ref="BD38:BM38" si="135">BD34*$AK$37</f>
        <v>2247416.6044369214</v>
      </c>
      <c r="BE38" s="710">
        <f t="shared" si="135"/>
        <v>2520660.6822648346</v>
      </c>
      <c r="BF38" s="710">
        <f t="shared" si="135"/>
        <v>2766580.3523099562</v>
      </c>
      <c r="BG38" s="710">
        <f t="shared" si="135"/>
        <v>2987908.0553505654</v>
      </c>
      <c r="BH38" s="710">
        <f t="shared" si="135"/>
        <v>3341618.6182654407</v>
      </c>
      <c r="BI38" s="710">
        <f t="shared" si="135"/>
        <v>3659958.124888828</v>
      </c>
      <c r="BJ38" s="710">
        <f t="shared" si="135"/>
        <v>3946463.6808498763</v>
      </c>
      <c r="BK38" s="710">
        <f t="shared" si="135"/>
        <v>4204318.6812148197</v>
      </c>
      <c r="BL38" s="710">
        <f t="shared" si="135"/>
        <v>4436388.1815432701</v>
      </c>
      <c r="BM38" s="710">
        <f t="shared" si="135"/>
        <v>4645250.7318388745</v>
      </c>
      <c r="BN38" s="711">
        <f>SUM(BB38:BM38)</f>
        <v>38306849.492308639</v>
      </c>
    </row>
    <row r="39" spans="2:67" outlineLevel="1" x14ac:dyDescent="0.2">
      <c r="B39" s="578" t="s">
        <v>435</v>
      </c>
      <c r="C39" s="1"/>
      <c r="D39"/>
      <c r="E39" s="735">
        <v>25</v>
      </c>
      <c r="F39" s="736"/>
      <c r="G39" s="737"/>
      <c r="H39" s="737"/>
      <c r="I39" s="737">
        <f>I23*$E$39</f>
        <v>0</v>
      </c>
      <c r="J39" s="737">
        <f>J23*$E$39</f>
        <v>0</v>
      </c>
      <c r="K39" s="737">
        <f>K23*$E$39</f>
        <v>879.99999999999989</v>
      </c>
      <c r="L39" s="737">
        <f>L23*$E$39</f>
        <v>1056</v>
      </c>
      <c r="M39" s="737">
        <f>M23*$E$39</f>
        <v>1056</v>
      </c>
      <c r="N39" s="737">
        <f>N23*$E$39</f>
        <v>1584</v>
      </c>
      <c r="O39" s="737">
        <f>O23*$E$39</f>
        <v>1584</v>
      </c>
      <c r="P39" s="737">
        <f>P23*$E$39</f>
        <v>1584</v>
      </c>
      <c r="Q39" s="737">
        <f>Q23*$E$39</f>
        <v>1584</v>
      </c>
      <c r="R39" s="738">
        <f>SUM(F39:Q39)</f>
        <v>9328</v>
      </c>
      <c r="S39" s="1"/>
      <c r="T39"/>
      <c r="U39" s="735">
        <v>25</v>
      </c>
      <c r="V39" s="737">
        <f>V23*$U$39</f>
        <v>8119.9999999999991</v>
      </c>
      <c r="W39" s="737">
        <f t="shared" ref="W39:AG39" si="136">W23*$U$39</f>
        <v>8119.9999999999991</v>
      </c>
      <c r="X39" s="737">
        <f t="shared" si="136"/>
        <v>8119.9999999999991</v>
      </c>
      <c r="Y39" s="737">
        <f t="shared" si="136"/>
        <v>8119.9999999999991</v>
      </c>
      <c r="Z39" s="737">
        <f t="shared" si="136"/>
        <v>8119.9999999999991</v>
      </c>
      <c r="AA39" s="737">
        <f t="shared" si="136"/>
        <v>8119.9999999999991</v>
      </c>
      <c r="AB39" s="737">
        <f t="shared" si="136"/>
        <v>10568.888888888889</v>
      </c>
      <c r="AC39" s="737">
        <f t="shared" si="136"/>
        <v>10568.888888888889</v>
      </c>
      <c r="AD39" s="737">
        <f t="shared" si="136"/>
        <v>10568.888888888889</v>
      </c>
      <c r="AE39" s="737">
        <f t="shared" si="136"/>
        <v>10568.888888888889</v>
      </c>
      <c r="AF39" s="737">
        <f t="shared" si="136"/>
        <v>10568.888888888889</v>
      </c>
      <c r="AG39" s="737">
        <f t="shared" si="136"/>
        <v>10568.888888888889</v>
      </c>
      <c r="AH39" s="738">
        <f>SUM(V39:AG39)</f>
        <v>112133.33333333333</v>
      </c>
      <c r="AI39" s="1"/>
      <c r="AJ39"/>
      <c r="AK39" s="733">
        <v>100</v>
      </c>
      <c r="AL39" s="737">
        <f>AL23*$AK$39</f>
        <v>109491.35802469136</v>
      </c>
      <c r="AM39" s="737">
        <f t="shared" ref="AM39:AW39" si="137">AM23*$AK$39</f>
        <v>109491.35802469136</v>
      </c>
      <c r="AN39" s="737">
        <f t="shared" si="137"/>
        <v>109491.35802469136</v>
      </c>
      <c r="AO39" s="737">
        <f t="shared" si="137"/>
        <v>109491.35802469136</v>
      </c>
      <c r="AP39" s="737">
        <f t="shared" si="137"/>
        <v>109491.35802469136</v>
      </c>
      <c r="AQ39" s="737">
        <f t="shared" si="137"/>
        <v>109491.35802469136</v>
      </c>
      <c r="AR39" s="737">
        <f t="shared" si="137"/>
        <v>143464.47187928669</v>
      </c>
      <c r="AS39" s="737">
        <f t="shared" si="137"/>
        <v>143464.47187928669</v>
      </c>
      <c r="AT39" s="737">
        <f t="shared" si="137"/>
        <v>143464.47187928669</v>
      </c>
      <c r="AU39" s="737">
        <f t="shared" si="137"/>
        <v>143464.47187928669</v>
      </c>
      <c r="AV39" s="737">
        <f t="shared" si="137"/>
        <v>143464.47187928669</v>
      </c>
      <c r="AW39" s="737">
        <f t="shared" si="137"/>
        <v>143464.47187928669</v>
      </c>
      <c r="AX39" s="738">
        <f>SUM(AL39:AW39)</f>
        <v>1517734.9794238685</v>
      </c>
      <c r="AY39" s="1"/>
      <c r="AZ39"/>
      <c r="BA39" s="733">
        <v>100</v>
      </c>
      <c r="BB39" s="737">
        <f>BB23*$AK$39</f>
        <v>546187.3251028806</v>
      </c>
      <c r="BC39" s="737">
        <f t="shared" ref="BC39:BM39" si="138">BC23*$AK$39</f>
        <v>444630.12345679005</v>
      </c>
      <c r="BD39" s="737">
        <f t="shared" si="138"/>
        <v>444630.12345679005</v>
      </c>
      <c r="BE39" s="737">
        <f t="shared" si="138"/>
        <v>444630.12345679005</v>
      </c>
      <c r="BF39" s="737">
        <f t="shared" si="138"/>
        <v>444630.12345679005</v>
      </c>
      <c r="BG39" s="737">
        <f t="shared" si="138"/>
        <v>444630.12345679005</v>
      </c>
      <c r="BH39" s="737">
        <f t="shared" si="138"/>
        <v>582590.50754458155</v>
      </c>
      <c r="BI39" s="737">
        <f t="shared" si="138"/>
        <v>582590.50754458155</v>
      </c>
      <c r="BJ39" s="737">
        <f t="shared" si="138"/>
        <v>582590.50754458155</v>
      </c>
      <c r="BK39" s="737">
        <f t="shared" si="138"/>
        <v>582590.50754458155</v>
      </c>
      <c r="BL39" s="737">
        <f t="shared" si="138"/>
        <v>582590.50754458155</v>
      </c>
      <c r="BM39" s="737">
        <f t="shared" si="138"/>
        <v>582590.50754458155</v>
      </c>
      <c r="BN39" s="734">
        <f t="shared" ref="BN39" si="139">SUM(BB39:BM39)</f>
        <v>6264880.9876543218</v>
      </c>
    </row>
    <row r="40" spans="2:67" outlineLevel="1" x14ac:dyDescent="0.2">
      <c r="B40" s="578" t="s">
        <v>434</v>
      </c>
      <c r="C40" s="1"/>
      <c r="D40"/>
      <c r="E40"/>
      <c r="F40" s="736"/>
      <c r="G40" s="737"/>
      <c r="H40" s="737"/>
      <c r="I40" s="737">
        <f>I24*$E$39</f>
        <v>0</v>
      </c>
      <c r="J40" s="737">
        <f t="shared" ref="J40:P40" si="140">J24*$E$39</f>
        <v>0</v>
      </c>
      <c r="K40" s="737">
        <f>K24*$E$39</f>
        <v>885.90489999999988</v>
      </c>
      <c r="L40" s="737">
        <f t="shared" si="140"/>
        <v>1853.3144100000002</v>
      </c>
      <c r="M40" s="737">
        <f t="shared" si="140"/>
        <v>2723.9829690000001</v>
      </c>
      <c r="N40" s="737">
        <f t="shared" si="140"/>
        <v>5261.3770081499997</v>
      </c>
      <c r="O40" s="737">
        <f t="shared" si="140"/>
        <v>6319.2393073349995</v>
      </c>
      <c r="P40" s="737">
        <f t="shared" si="140"/>
        <v>7271.3153766014993</v>
      </c>
      <c r="Q40" s="737">
        <f>Q24*$E$39</f>
        <v>8128.1838389413497</v>
      </c>
      <c r="R40" s="738">
        <f>SUM(F40:Q40)</f>
        <v>32443.317810027846</v>
      </c>
      <c r="S40" s="1"/>
      <c r="T40"/>
      <c r="U40"/>
      <c r="V40" s="737">
        <f>V24*$U$39</f>
        <v>22750.730910094426</v>
      </c>
      <c r="W40" s="737">
        <f t="shared" ref="W40:AG40" si="141">W24*$U$39</f>
        <v>28595.657819084983</v>
      </c>
      <c r="X40" s="737">
        <f t="shared" si="141"/>
        <v>33856.092037176481</v>
      </c>
      <c r="Y40" s="737">
        <f t="shared" si="141"/>
        <v>38590.482833458831</v>
      </c>
      <c r="Z40" s="737">
        <f t="shared" si="141"/>
        <v>42851.43455011295</v>
      </c>
      <c r="AA40" s="737">
        <f t="shared" si="141"/>
        <v>46686.291095101646</v>
      </c>
      <c r="AB40" s="737">
        <f t="shared" si="141"/>
        <v>52586.550874480374</v>
      </c>
      <c r="AC40" s="737">
        <f t="shared" si="141"/>
        <v>57896.784675921219</v>
      </c>
      <c r="AD40" s="737">
        <f t="shared" si="141"/>
        <v>62675.995097217994</v>
      </c>
      <c r="AE40" s="737">
        <f t="shared" si="141"/>
        <v>66977.284476385074</v>
      </c>
      <c r="AF40" s="737">
        <f t="shared" si="141"/>
        <v>70848.444917635454</v>
      </c>
      <c r="AG40" s="737">
        <f t="shared" si="141"/>
        <v>74332.489314760795</v>
      </c>
      <c r="AH40" s="738">
        <f>SUM(V40:AG40)</f>
        <v>598648.2386014302</v>
      </c>
      <c r="AI40" s="1"/>
      <c r="AJ40"/>
      <c r="AK40"/>
      <c r="AL40" s="737">
        <f>AL24*$AK$39</f>
        <v>243289.83879126082</v>
      </c>
      <c r="AM40" s="737">
        <f t="shared" ref="AM40:AW40" si="142">AM24*$AK$39</f>
        <v>328452.21293682611</v>
      </c>
      <c r="AN40" s="737">
        <f t="shared" si="142"/>
        <v>405098.34966783493</v>
      </c>
      <c r="AO40" s="737">
        <f t="shared" si="142"/>
        <v>474079.87272574275</v>
      </c>
      <c r="AP40" s="737">
        <f t="shared" si="142"/>
        <v>536163.24347785988</v>
      </c>
      <c r="AQ40" s="737">
        <f t="shared" si="142"/>
        <v>592038.27715476521</v>
      </c>
      <c r="AR40" s="737">
        <f t="shared" si="142"/>
        <v>676298.92131857527</v>
      </c>
      <c r="AS40" s="737">
        <f t="shared" si="142"/>
        <v>752133.50106600451</v>
      </c>
      <c r="AT40" s="737">
        <f t="shared" si="142"/>
        <v>820384.62283869088</v>
      </c>
      <c r="AU40" s="737">
        <f t="shared" si="142"/>
        <v>881810.63243410841</v>
      </c>
      <c r="AV40" s="737">
        <f t="shared" si="142"/>
        <v>937094.04106998432</v>
      </c>
      <c r="AW40" s="737">
        <f t="shared" si="142"/>
        <v>986849.10884227266</v>
      </c>
      <c r="AX40" s="738">
        <f>SUM(AL40:AW40)</f>
        <v>7633692.6223239256</v>
      </c>
      <c r="AY40" s="1"/>
      <c r="AZ40"/>
      <c r="BA40"/>
      <c r="BB40" s="737">
        <f>BB24*$AK$39</f>
        <v>1434351.5230609258</v>
      </c>
      <c r="BC40" s="737">
        <f t="shared" ref="BC40:BM40" si="143">BC24*$AK$39</f>
        <v>1735546.4942116232</v>
      </c>
      <c r="BD40" s="737">
        <f t="shared" si="143"/>
        <v>2006621.9682472511</v>
      </c>
      <c r="BE40" s="737">
        <f t="shared" si="143"/>
        <v>2250589.894879316</v>
      </c>
      <c r="BF40" s="737">
        <f t="shared" si="143"/>
        <v>2470161.0288481745</v>
      </c>
      <c r="BG40" s="737">
        <f t="shared" si="143"/>
        <v>2667775.0494201472</v>
      </c>
      <c r="BH40" s="737">
        <f t="shared" si="143"/>
        <v>2983588.0520227142</v>
      </c>
      <c r="BI40" s="737">
        <f t="shared" si="143"/>
        <v>3267819.7543650242</v>
      </c>
      <c r="BJ40" s="737">
        <f t="shared" si="143"/>
        <v>3523628.2864731038</v>
      </c>
      <c r="BK40" s="737">
        <f t="shared" si="143"/>
        <v>3753855.9653703747</v>
      </c>
      <c r="BL40" s="737">
        <f t="shared" si="143"/>
        <v>3961060.8763779192</v>
      </c>
      <c r="BM40" s="737">
        <f t="shared" si="143"/>
        <v>4147545.2962847091</v>
      </c>
      <c r="BN40" s="734">
        <f>SUM(BB40:BM40)</f>
        <v>34202544.189561278</v>
      </c>
    </row>
    <row r="41" spans="2:67" outlineLevel="1" x14ac:dyDescent="0.2">
      <c r="B41" s="578" t="s">
        <v>436</v>
      </c>
      <c r="C41" s="1"/>
      <c r="D41"/>
      <c r="E41" s="735">
        <v>45</v>
      </c>
      <c r="F41" s="847"/>
      <c r="G41" s="848"/>
      <c r="H41" s="848"/>
      <c r="I41" s="848">
        <f>I25*$E$39</f>
        <v>0</v>
      </c>
      <c r="J41" s="848">
        <f>J25*$E$39</f>
        <v>0</v>
      </c>
      <c r="K41" s="848">
        <f>K26*$E$39</f>
        <v>0</v>
      </c>
      <c r="L41" s="848">
        <f t="shared" ref="L41:Q41" si="144">L26*$E$39</f>
        <v>0</v>
      </c>
      <c r="M41" s="848">
        <f t="shared" si="144"/>
        <v>0</v>
      </c>
      <c r="N41" s="848">
        <f t="shared" si="144"/>
        <v>528</v>
      </c>
      <c r="O41" s="848">
        <f t="shared" si="144"/>
        <v>528</v>
      </c>
      <c r="P41" s="848">
        <f t="shared" si="144"/>
        <v>528</v>
      </c>
      <c r="Q41" s="848">
        <f t="shared" si="144"/>
        <v>528</v>
      </c>
      <c r="R41" s="849">
        <f>SUM(F41:Q41)</f>
        <v>2112</v>
      </c>
      <c r="S41" s="1"/>
      <c r="T41"/>
      <c r="U41" s="735">
        <v>45</v>
      </c>
      <c r="V41" s="848">
        <f>V26*$U$39</f>
        <v>4059.9999999999995</v>
      </c>
      <c r="W41" s="848">
        <f t="shared" ref="W41:AG41" si="145">W26*$U$39</f>
        <v>4059.9999999999995</v>
      </c>
      <c r="X41" s="848">
        <f t="shared" si="145"/>
        <v>4059.9999999999995</v>
      </c>
      <c r="Y41" s="848">
        <f t="shared" si="145"/>
        <v>4059.9999999999995</v>
      </c>
      <c r="Z41" s="848">
        <f t="shared" si="145"/>
        <v>4059.9999999999995</v>
      </c>
      <c r="AA41" s="848">
        <f t="shared" si="145"/>
        <v>4059.9999999999995</v>
      </c>
      <c r="AB41" s="848">
        <f t="shared" si="145"/>
        <v>5284.4444444444443</v>
      </c>
      <c r="AC41" s="848">
        <f t="shared" si="145"/>
        <v>5284.4444444444443</v>
      </c>
      <c r="AD41" s="848">
        <f t="shared" si="145"/>
        <v>5284.4444444444443</v>
      </c>
      <c r="AE41" s="848">
        <f t="shared" si="145"/>
        <v>5284.4444444444443</v>
      </c>
      <c r="AF41" s="848">
        <f t="shared" si="145"/>
        <v>5284.4444444444443</v>
      </c>
      <c r="AG41" s="848">
        <f t="shared" si="145"/>
        <v>5284.4444444444443</v>
      </c>
      <c r="AH41" s="849">
        <f>SUM(V41:AG41)</f>
        <v>56066.666666666664</v>
      </c>
      <c r="AI41" s="1"/>
      <c r="AJ41"/>
      <c r="AK41" s="733">
        <v>100</v>
      </c>
      <c r="AL41" s="737">
        <f>AL25*$AK$39</f>
        <v>3</v>
      </c>
      <c r="AM41" s="737">
        <f t="shared" ref="AM41:AW41" si="146">AM25*$AK$39</f>
        <v>3</v>
      </c>
      <c r="AN41" s="737">
        <f t="shared" si="146"/>
        <v>3</v>
      </c>
      <c r="AO41" s="737">
        <f t="shared" si="146"/>
        <v>3</v>
      </c>
      <c r="AP41" s="737">
        <f t="shared" si="146"/>
        <v>3</v>
      </c>
      <c r="AQ41" s="737">
        <f t="shared" si="146"/>
        <v>3</v>
      </c>
      <c r="AR41" s="737">
        <f t="shared" si="146"/>
        <v>3</v>
      </c>
      <c r="AS41" s="737">
        <f t="shared" si="146"/>
        <v>3</v>
      </c>
      <c r="AT41" s="737">
        <f t="shared" si="146"/>
        <v>3</v>
      </c>
      <c r="AU41" s="737">
        <f t="shared" si="146"/>
        <v>3</v>
      </c>
      <c r="AV41" s="737">
        <f t="shared" si="146"/>
        <v>3</v>
      </c>
      <c r="AW41" s="737">
        <f t="shared" si="146"/>
        <v>3</v>
      </c>
      <c r="AX41" s="738">
        <f>SUM(AL41:AW41)</f>
        <v>36</v>
      </c>
      <c r="AY41" s="1"/>
      <c r="AZ41"/>
      <c r="BA41" s="733">
        <v>100</v>
      </c>
      <c r="BB41" s="737">
        <f>BB25*$AK$39</f>
        <v>3</v>
      </c>
      <c r="BC41" s="737">
        <f t="shared" ref="BC41:BM41" si="147">BC25*$AK$39</f>
        <v>3</v>
      </c>
      <c r="BD41" s="737">
        <f t="shared" si="147"/>
        <v>3</v>
      </c>
      <c r="BE41" s="737">
        <f t="shared" si="147"/>
        <v>3</v>
      </c>
      <c r="BF41" s="737">
        <f t="shared" si="147"/>
        <v>3</v>
      </c>
      <c r="BG41" s="737">
        <f t="shared" si="147"/>
        <v>3</v>
      </c>
      <c r="BH41" s="737">
        <f t="shared" si="147"/>
        <v>3</v>
      </c>
      <c r="BI41" s="737">
        <f t="shared" si="147"/>
        <v>3</v>
      </c>
      <c r="BJ41" s="737">
        <f t="shared" si="147"/>
        <v>3</v>
      </c>
      <c r="BK41" s="737">
        <f t="shared" si="147"/>
        <v>3</v>
      </c>
      <c r="BL41" s="737">
        <f t="shared" si="147"/>
        <v>3</v>
      </c>
      <c r="BM41" s="737">
        <f t="shared" si="147"/>
        <v>3</v>
      </c>
      <c r="BN41" s="734">
        <f t="shared" ref="BN41" si="148">SUM(BB41:BM41)</f>
        <v>36</v>
      </c>
    </row>
    <row r="42" spans="2:67" outlineLevel="1" x14ac:dyDescent="0.2">
      <c r="B42" s="578" t="s">
        <v>437</v>
      </c>
      <c r="C42" s="1"/>
      <c r="D42"/>
      <c r="E42"/>
      <c r="F42" s="847"/>
      <c r="G42" s="848"/>
      <c r="H42" s="848"/>
      <c r="I42" s="848">
        <f>I26*$E$39</f>
        <v>0</v>
      </c>
      <c r="J42" s="848">
        <f t="shared" ref="J42:P42" si="149">J26*$E$39</f>
        <v>0</v>
      </c>
      <c r="K42" s="848">
        <f>K27*$E$39</f>
        <v>0</v>
      </c>
      <c r="L42" s="848">
        <f t="shared" ref="L42:Q42" si="150">L27*$E$39</f>
        <v>0</v>
      </c>
      <c r="M42" s="848">
        <f t="shared" si="150"/>
        <v>0</v>
      </c>
      <c r="N42" s="848">
        <f t="shared" si="150"/>
        <v>1753.7923360500004</v>
      </c>
      <c r="O42" s="848">
        <f t="shared" si="150"/>
        <v>2106.4131024449998</v>
      </c>
      <c r="P42" s="848">
        <f t="shared" si="150"/>
        <v>2423.7717922004999</v>
      </c>
      <c r="Q42" s="848">
        <f t="shared" si="150"/>
        <v>2709.3946129804499</v>
      </c>
      <c r="R42" s="849">
        <f>SUM(F42:Q42)</f>
        <v>8993.37184367595</v>
      </c>
      <c r="S42" s="1"/>
      <c r="T42"/>
      <c r="U42"/>
      <c r="V42" s="848">
        <f>V27*$U$39</f>
        <v>11375.365455047213</v>
      </c>
      <c r="W42" s="848">
        <f t="shared" ref="W42:AG42" si="151">W27*$U$39</f>
        <v>14297.828909542492</v>
      </c>
      <c r="X42" s="848">
        <f t="shared" si="151"/>
        <v>16928.04601858824</v>
      </c>
      <c r="Y42" s="848">
        <f t="shared" si="151"/>
        <v>19295.241416729416</v>
      </c>
      <c r="Z42" s="848">
        <f t="shared" si="151"/>
        <v>21425.717275056475</v>
      </c>
      <c r="AA42" s="848">
        <f t="shared" si="151"/>
        <v>23343.145547550823</v>
      </c>
      <c r="AB42" s="848">
        <f t="shared" si="151"/>
        <v>26293.275437240187</v>
      </c>
      <c r="AC42" s="848">
        <f t="shared" si="151"/>
        <v>28948.392337960609</v>
      </c>
      <c r="AD42" s="848">
        <f t="shared" si="151"/>
        <v>31337.997548608997</v>
      </c>
      <c r="AE42" s="848">
        <f t="shared" si="151"/>
        <v>33488.642238192537</v>
      </c>
      <c r="AF42" s="848">
        <f t="shared" si="151"/>
        <v>35424.222458817727</v>
      </c>
      <c r="AG42" s="848">
        <f t="shared" si="151"/>
        <v>37166.244657380397</v>
      </c>
      <c r="AH42" s="849">
        <f>SUM(V42:AG42)</f>
        <v>299324.1193007151</v>
      </c>
      <c r="AI42" s="1"/>
      <c r="AJ42"/>
      <c r="AK42"/>
      <c r="AL42" s="737">
        <f>AL26*$AK$39</f>
        <v>0</v>
      </c>
      <c r="AM42" s="737">
        <f t="shared" ref="AM42:AW42" si="152">AM26*$AK$39</f>
        <v>0</v>
      </c>
      <c r="AN42" s="737">
        <f t="shared" si="152"/>
        <v>0</v>
      </c>
      <c r="AO42" s="737">
        <f t="shared" si="152"/>
        <v>0</v>
      </c>
      <c r="AP42" s="737">
        <f t="shared" si="152"/>
        <v>0</v>
      </c>
      <c r="AQ42" s="737">
        <f t="shared" si="152"/>
        <v>0</v>
      </c>
      <c r="AR42" s="737">
        <f t="shared" si="152"/>
        <v>0</v>
      </c>
      <c r="AS42" s="737">
        <f t="shared" si="152"/>
        <v>0</v>
      </c>
      <c r="AT42" s="737">
        <f t="shared" si="152"/>
        <v>0</v>
      </c>
      <c r="AU42" s="737">
        <f t="shared" si="152"/>
        <v>0</v>
      </c>
      <c r="AV42" s="737">
        <f t="shared" si="152"/>
        <v>0</v>
      </c>
      <c r="AW42" s="737">
        <f t="shared" si="152"/>
        <v>0</v>
      </c>
      <c r="AX42" s="738">
        <f>SUM(AL42:AW42)</f>
        <v>0</v>
      </c>
      <c r="AY42" s="1"/>
      <c r="AZ42"/>
      <c r="BA42"/>
      <c r="BB42" s="737">
        <f>BB26*$AK$39</f>
        <v>0</v>
      </c>
      <c r="BC42" s="737">
        <f t="shared" ref="BC42:BM42" si="153">BC26*$AK$39</f>
        <v>0</v>
      </c>
      <c r="BD42" s="737">
        <f t="shared" si="153"/>
        <v>0</v>
      </c>
      <c r="BE42" s="737">
        <f t="shared" si="153"/>
        <v>0</v>
      </c>
      <c r="BF42" s="737">
        <f t="shared" si="153"/>
        <v>0</v>
      </c>
      <c r="BG42" s="737">
        <f t="shared" si="153"/>
        <v>0</v>
      </c>
      <c r="BH42" s="737">
        <f t="shared" si="153"/>
        <v>0</v>
      </c>
      <c r="BI42" s="737">
        <f t="shared" si="153"/>
        <v>0</v>
      </c>
      <c r="BJ42" s="737">
        <f t="shared" si="153"/>
        <v>0</v>
      </c>
      <c r="BK42" s="737">
        <f t="shared" si="153"/>
        <v>0</v>
      </c>
      <c r="BL42" s="737">
        <f t="shared" si="153"/>
        <v>0</v>
      </c>
      <c r="BM42" s="737">
        <f t="shared" si="153"/>
        <v>0</v>
      </c>
      <c r="BN42" s="734">
        <f>SUM(BB42:BM42)</f>
        <v>0</v>
      </c>
    </row>
    <row r="43" spans="2:67" outlineLevel="1" x14ac:dyDescent="0.2">
      <c r="B43" s="578" t="s">
        <v>438</v>
      </c>
      <c r="C43" s="1"/>
      <c r="D43"/>
      <c r="E43" s="735">
        <v>80</v>
      </c>
      <c r="F43" s="850"/>
      <c r="G43" s="851"/>
      <c r="H43" s="851"/>
      <c r="I43" s="851">
        <f>I27*$E$39</f>
        <v>0</v>
      </c>
      <c r="J43" s="851">
        <f>J27*$E$39</f>
        <v>0</v>
      </c>
      <c r="K43" s="851">
        <f>K29*$E$39</f>
        <v>0</v>
      </c>
      <c r="L43" s="851">
        <f t="shared" ref="L43:Q43" si="154">L29*$E$39</f>
        <v>0</v>
      </c>
      <c r="M43" s="851">
        <f t="shared" si="154"/>
        <v>0</v>
      </c>
      <c r="N43" s="851">
        <f t="shared" si="154"/>
        <v>528</v>
      </c>
      <c r="O43" s="851">
        <f t="shared" si="154"/>
        <v>528</v>
      </c>
      <c r="P43" s="851">
        <f t="shared" si="154"/>
        <v>528</v>
      </c>
      <c r="Q43" s="851">
        <f t="shared" si="154"/>
        <v>528</v>
      </c>
      <c r="R43" s="852">
        <f>SUM(F43:Q43)</f>
        <v>2112</v>
      </c>
      <c r="S43" s="1"/>
      <c r="T43"/>
      <c r="U43" s="735">
        <v>80</v>
      </c>
      <c r="V43" s="851">
        <f>V29*$U$39</f>
        <v>1353.3333333333333</v>
      </c>
      <c r="W43" s="851">
        <f t="shared" ref="W43:AG43" si="155">W29*$U$39</f>
        <v>1353.3333333333333</v>
      </c>
      <c r="X43" s="851">
        <f t="shared" si="155"/>
        <v>1353.3333333333333</v>
      </c>
      <c r="Y43" s="851">
        <f t="shared" si="155"/>
        <v>1353.3333333333333</v>
      </c>
      <c r="Z43" s="851">
        <f t="shared" si="155"/>
        <v>1353.3333333333333</v>
      </c>
      <c r="AA43" s="851">
        <f t="shared" si="155"/>
        <v>1353.3333333333333</v>
      </c>
      <c r="AB43" s="851">
        <f t="shared" si="155"/>
        <v>1761.4814814814818</v>
      </c>
      <c r="AC43" s="851">
        <f t="shared" si="155"/>
        <v>1761.4814814814818</v>
      </c>
      <c r="AD43" s="851">
        <f t="shared" si="155"/>
        <v>1761.4814814814818</v>
      </c>
      <c r="AE43" s="851">
        <f t="shared" si="155"/>
        <v>1761.4814814814818</v>
      </c>
      <c r="AF43" s="851">
        <f t="shared" si="155"/>
        <v>1761.4814814814818</v>
      </c>
      <c r="AG43" s="851">
        <f t="shared" si="155"/>
        <v>1761.4814814814818</v>
      </c>
      <c r="AH43" s="852">
        <f>SUM(V43:AG43)</f>
        <v>18688.888888888891</v>
      </c>
      <c r="AI43" s="1"/>
      <c r="AJ43"/>
      <c r="AK43" s="733">
        <v>100</v>
      </c>
      <c r="AL43" s="737">
        <f>AL27*$AK$39</f>
        <v>98542.222222222219</v>
      </c>
      <c r="AM43" s="737">
        <f t="shared" ref="AM43:AW43" si="156">AM27*$AK$39</f>
        <v>98542.222222222219</v>
      </c>
      <c r="AN43" s="737">
        <f t="shared" si="156"/>
        <v>98542.222222222219</v>
      </c>
      <c r="AO43" s="737">
        <f t="shared" si="156"/>
        <v>98542.222222222219</v>
      </c>
      <c r="AP43" s="737">
        <f t="shared" si="156"/>
        <v>98542.222222222219</v>
      </c>
      <c r="AQ43" s="737">
        <f t="shared" si="156"/>
        <v>98542.222222222219</v>
      </c>
      <c r="AR43" s="737">
        <f t="shared" si="156"/>
        <v>129118.02469135803</v>
      </c>
      <c r="AS43" s="737">
        <f t="shared" si="156"/>
        <v>129118.02469135803</v>
      </c>
      <c r="AT43" s="737">
        <f t="shared" si="156"/>
        <v>129118.02469135803</v>
      </c>
      <c r="AU43" s="737">
        <f t="shared" si="156"/>
        <v>129118.02469135803</v>
      </c>
      <c r="AV43" s="737">
        <f t="shared" si="156"/>
        <v>129118.02469135803</v>
      </c>
      <c r="AW43" s="737">
        <f t="shared" si="156"/>
        <v>129118.02469135803</v>
      </c>
      <c r="AX43" s="738">
        <f>SUM(AL43:AW43)</f>
        <v>1365961.4814814813</v>
      </c>
      <c r="AY43" s="1"/>
      <c r="AZ43"/>
      <c r="BA43" s="733">
        <v>100</v>
      </c>
      <c r="BB43" s="737">
        <f>BB27*$AK$39</f>
        <v>491568.59259259264</v>
      </c>
      <c r="BC43" s="737">
        <f t="shared" ref="BC43:BM43" si="157">BC27*$AK$39</f>
        <v>400167.11111111112</v>
      </c>
      <c r="BD43" s="737">
        <f t="shared" si="157"/>
        <v>400167.11111111112</v>
      </c>
      <c r="BE43" s="737">
        <f t="shared" si="157"/>
        <v>400167.11111111112</v>
      </c>
      <c r="BF43" s="737">
        <f t="shared" si="157"/>
        <v>400167.11111111112</v>
      </c>
      <c r="BG43" s="737">
        <f t="shared" si="157"/>
        <v>400167.11111111112</v>
      </c>
      <c r="BH43" s="737">
        <f t="shared" si="157"/>
        <v>524331.45679012348</v>
      </c>
      <c r="BI43" s="737">
        <f t="shared" si="157"/>
        <v>524331.45679012348</v>
      </c>
      <c r="BJ43" s="737">
        <f t="shared" si="157"/>
        <v>524331.45679012348</v>
      </c>
      <c r="BK43" s="737">
        <f t="shared" si="157"/>
        <v>524331.45679012348</v>
      </c>
      <c r="BL43" s="737">
        <f t="shared" si="157"/>
        <v>524331.45679012348</v>
      </c>
      <c r="BM43" s="737">
        <f t="shared" si="157"/>
        <v>524331.45679012348</v>
      </c>
      <c r="BN43" s="734">
        <f t="shared" ref="BN43" si="158">SUM(BB43:BM43)</f>
        <v>5638392.8888888881</v>
      </c>
    </row>
    <row r="44" spans="2:67" outlineLevel="1" x14ac:dyDescent="0.2">
      <c r="B44" s="578" t="s">
        <v>439</v>
      </c>
      <c r="C44" s="1"/>
      <c r="D44"/>
      <c r="E44"/>
      <c r="F44" s="850"/>
      <c r="G44" s="851"/>
      <c r="H44" s="851"/>
      <c r="I44" s="851">
        <f>I28*$E$39</f>
        <v>0</v>
      </c>
      <c r="J44" s="851">
        <f t="shared" ref="J44:P44" si="159">J28*$E$39</f>
        <v>0</v>
      </c>
      <c r="K44" s="851">
        <f>K30*$E$39</f>
        <v>0</v>
      </c>
      <c r="L44" s="851">
        <f t="shared" ref="L44:Q44" si="160">L30*$E$39</f>
        <v>0</v>
      </c>
      <c r="M44" s="851">
        <f t="shared" si="160"/>
        <v>0</v>
      </c>
      <c r="N44" s="851">
        <f t="shared" si="160"/>
        <v>1753.7923360500004</v>
      </c>
      <c r="O44" s="851">
        <f t="shared" si="160"/>
        <v>2106.4131024449998</v>
      </c>
      <c r="P44" s="851">
        <f t="shared" si="160"/>
        <v>2423.7717922004999</v>
      </c>
      <c r="Q44" s="851">
        <f t="shared" si="160"/>
        <v>2709.3946129804499</v>
      </c>
      <c r="R44" s="852">
        <f>SUM(F44:Q44)</f>
        <v>8993.37184367595</v>
      </c>
      <c r="S44" s="1"/>
      <c r="T44"/>
      <c r="U44"/>
      <c r="V44" s="851">
        <f>V30*$U$39</f>
        <v>3791.7884850157379</v>
      </c>
      <c r="W44" s="851">
        <f t="shared" ref="W44:AG44" si="161">W30*$U$39</f>
        <v>4765.9429698474969</v>
      </c>
      <c r="X44" s="851">
        <f t="shared" si="161"/>
        <v>5642.6820061960807</v>
      </c>
      <c r="Y44" s="851">
        <f t="shared" si="161"/>
        <v>6431.7471389098064</v>
      </c>
      <c r="Z44" s="851">
        <f t="shared" si="161"/>
        <v>7141.905758352158</v>
      </c>
      <c r="AA44" s="851">
        <f t="shared" si="161"/>
        <v>7781.0485158502761</v>
      </c>
      <c r="AB44" s="851">
        <f t="shared" si="161"/>
        <v>8764.425145746729</v>
      </c>
      <c r="AC44" s="851">
        <f t="shared" si="161"/>
        <v>9649.4641126535371</v>
      </c>
      <c r="AD44" s="851">
        <f t="shared" si="161"/>
        <v>10445.999182869666</v>
      </c>
      <c r="AE44" s="851">
        <f t="shared" si="161"/>
        <v>11162.88074606418</v>
      </c>
      <c r="AF44" s="851">
        <f t="shared" si="161"/>
        <v>11808.074152939244</v>
      </c>
      <c r="AG44" s="851">
        <f t="shared" si="161"/>
        <v>12388.748219126801</v>
      </c>
      <c r="AH44" s="852">
        <f>SUM(V44:AG44)</f>
        <v>99774.706433571715</v>
      </c>
      <c r="AI44" s="1"/>
      <c r="AJ44"/>
      <c r="AK44"/>
      <c r="AL44" s="737">
        <f>AL28*$AK$39</f>
        <v>3</v>
      </c>
      <c r="AM44" s="737">
        <f t="shared" ref="AM44:AW44" si="162">AM28*$AK$39</f>
        <v>3</v>
      </c>
      <c r="AN44" s="737">
        <f t="shared" si="162"/>
        <v>3</v>
      </c>
      <c r="AO44" s="737">
        <f t="shared" si="162"/>
        <v>3</v>
      </c>
      <c r="AP44" s="737">
        <f t="shared" si="162"/>
        <v>3</v>
      </c>
      <c r="AQ44" s="737">
        <f t="shared" si="162"/>
        <v>3</v>
      </c>
      <c r="AR44" s="737">
        <f t="shared" si="162"/>
        <v>3</v>
      </c>
      <c r="AS44" s="737">
        <f t="shared" si="162"/>
        <v>3</v>
      </c>
      <c r="AT44" s="737">
        <f t="shared" si="162"/>
        <v>3</v>
      </c>
      <c r="AU44" s="737">
        <f t="shared" si="162"/>
        <v>3</v>
      </c>
      <c r="AV44" s="737">
        <f t="shared" si="162"/>
        <v>3</v>
      </c>
      <c r="AW44" s="737">
        <f t="shared" si="162"/>
        <v>3</v>
      </c>
      <c r="AX44" s="738">
        <f>SUM(AL44:AW44)</f>
        <v>36</v>
      </c>
      <c r="AY44" s="1"/>
      <c r="AZ44"/>
      <c r="BA44"/>
      <c r="BB44" s="737">
        <f>BB28*$AK$39</f>
        <v>3</v>
      </c>
      <c r="BC44" s="737">
        <f t="shared" ref="BC44:BM44" si="163">BC28*$AK$39</f>
        <v>3</v>
      </c>
      <c r="BD44" s="737">
        <f t="shared" si="163"/>
        <v>3</v>
      </c>
      <c r="BE44" s="737">
        <f t="shared" si="163"/>
        <v>3</v>
      </c>
      <c r="BF44" s="737">
        <f t="shared" si="163"/>
        <v>3</v>
      </c>
      <c r="BG44" s="737">
        <f t="shared" si="163"/>
        <v>3</v>
      </c>
      <c r="BH44" s="737">
        <f t="shared" si="163"/>
        <v>3</v>
      </c>
      <c r="BI44" s="737">
        <f t="shared" si="163"/>
        <v>3</v>
      </c>
      <c r="BJ44" s="737">
        <f t="shared" si="163"/>
        <v>3</v>
      </c>
      <c r="BK44" s="737">
        <f t="shared" si="163"/>
        <v>3</v>
      </c>
      <c r="BL44" s="737">
        <f t="shared" si="163"/>
        <v>3</v>
      </c>
      <c r="BM44" s="737">
        <f t="shared" si="163"/>
        <v>3</v>
      </c>
      <c r="BN44" s="734">
        <f>SUM(BB44:BM44)</f>
        <v>36</v>
      </c>
    </row>
    <row r="45" spans="2:67" s="105" customFormat="1" outlineLevel="1" x14ac:dyDescent="0.2">
      <c r="B45" s="688"/>
      <c r="C45" s="1"/>
      <c r="D45" s="681"/>
      <c r="E45" s="682"/>
      <c r="F45" s="683"/>
      <c r="G45" s="683"/>
      <c r="H45" s="683"/>
      <c r="I45" s="683"/>
      <c r="J45" s="683"/>
      <c r="K45" s="683"/>
      <c r="L45" s="683"/>
      <c r="M45" s="683"/>
      <c r="N45" s="683"/>
      <c r="O45" s="683"/>
      <c r="P45" s="683"/>
      <c r="Q45" s="683"/>
      <c r="R45" s="684"/>
      <c r="S45" s="1"/>
      <c r="T45" s="681"/>
      <c r="U45" s="682"/>
      <c r="V45" s="683"/>
      <c r="W45" s="683"/>
      <c r="X45" s="683"/>
      <c r="Y45" s="683"/>
      <c r="Z45" s="683"/>
      <c r="AA45" s="683"/>
      <c r="AB45" s="683"/>
      <c r="AC45" s="683"/>
      <c r="AD45" s="683"/>
      <c r="AE45" s="683"/>
      <c r="AF45" s="683"/>
      <c r="AG45" s="683"/>
      <c r="AH45" s="684"/>
      <c r="AI45" s="1"/>
      <c r="AJ45" s="681"/>
      <c r="AK45" s="682"/>
      <c r="AL45" s="683"/>
      <c r="AM45" s="683"/>
      <c r="AN45" s="683"/>
      <c r="AO45" s="683"/>
      <c r="AP45" s="683"/>
      <c r="AQ45" s="683"/>
      <c r="AR45" s="683"/>
      <c r="AS45" s="683"/>
      <c r="AT45" s="683"/>
      <c r="AU45" s="683"/>
      <c r="AV45" s="683"/>
      <c r="AW45" s="683"/>
      <c r="AX45" s="684"/>
      <c r="AY45" s="1"/>
      <c r="AZ45" s="681"/>
      <c r="BA45" s="682"/>
      <c r="BB45" s="683"/>
      <c r="BC45" s="683"/>
      <c r="BD45" s="683"/>
      <c r="BE45" s="683"/>
      <c r="BF45" s="683"/>
      <c r="BG45" s="683"/>
      <c r="BH45" s="683"/>
      <c r="BI45" s="683"/>
      <c r="BJ45" s="683"/>
      <c r="BK45" s="683"/>
      <c r="BL45" s="683"/>
      <c r="BM45" s="683"/>
      <c r="BN45" s="684"/>
    </row>
    <row r="46" spans="2:67" outlineLevel="1" x14ac:dyDescent="0.2">
      <c r="B46" s="72"/>
      <c r="D46" s="535"/>
      <c r="E46" s="515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30"/>
      <c r="T46" s="535"/>
      <c r="U46" s="515"/>
      <c r="V46" s="249"/>
      <c r="W46" s="249"/>
      <c r="X46" s="249"/>
      <c r="Y46" s="249"/>
      <c r="Z46" s="249"/>
      <c r="AA46" s="249"/>
      <c r="AB46" s="249"/>
      <c r="AC46" s="249"/>
      <c r="AD46" s="249"/>
      <c r="AE46" s="249"/>
      <c r="AF46" s="249"/>
      <c r="AG46" s="249"/>
      <c r="AH46" s="230"/>
      <c r="AJ46" s="535"/>
      <c r="AK46" s="515"/>
      <c r="AL46" s="249"/>
      <c r="AM46" s="249"/>
      <c r="AN46" s="249"/>
      <c r="AO46" s="249"/>
      <c r="AP46" s="249"/>
      <c r="AQ46" s="249"/>
      <c r="AR46" s="249"/>
      <c r="AS46" s="249"/>
      <c r="AT46" s="249"/>
      <c r="AU46" s="249"/>
      <c r="AV46" s="249"/>
      <c r="AW46" s="249"/>
      <c r="AX46" s="230"/>
      <c r="AZ46" s="535"/>
      <c r="BA46" s="515"/>
      <c r="BB46" s="249"/>
      <c r="BC46" s="249"/>
      <c r="BD46" s="249"/>
      <c r="BE46" s="249"/>
      <c r="BF46" s="249"/>
      <c r="BG46" s="249"/>
      <c r="BH46" s="249"/>
      <c r="BI46" s="249"/>
      <c r="BJ46" s="249"/>
      <c r="BK46" s="249"/>
      <c r="BL46" s="249"/>
      <c r="BM46" s="249"/>
      <c r="BN46" s="230"/>
    </row>
    <row r="47" spans="2:67" s="153" customFormat="1" x14ac:dyDescent="0.2">
      <c r="B47" s="579" t="s">
        <v>25</v>
      </c>
      <c r="C47" s="580"/>
      <c r="D47" s="581"/>
      <c r="E47" s="581"/>
      <c r="F47" s="233">
        <f>F38</f>
        <v>0</v>
      </c>
      <c r="G47" s="233">
        <f t="shared" ref="G47:H47" si="164">G38</f>
        <v>0</v>
      </c>
      <c r="H47" s="233">
        <f t="shared" si="164"/>
        <v>0</v>
      </c>
      <c r="I47" s="233">
        <f>I38+I40</f>
        <v>0</v>
      </c>
      <c r="J47" s="233">
        <f t="shared" ref="J47:Q47" si="165">J38+J40</f>
        <v>0</v>
      </c>
      <c r="K47" s="233">
        <f>K38+K40+K42+K44</f>
        <v>885.90489999999988</v>
      </c>
      <c r="L47" s="233">
        <f t="shared" ref="L47:Q47" si="166">L38+L40+L42+L44</f>
        <v>1853.3144100000002</v>
      </c>
      <c r="M47" s="233">
        <f t="shared" si="166"/>
        <v>2723.9829690000001</v>
      </c>
      <c r="N47" s="233">
        <f t="shared" si="166"/>
        <v>8768.9616802500004</v>
      </c>
      <c r="O47" s="233">
        <f t="shared" si="166"/>
        <v>10532.065512224999</v>
      </c>
      <c r="P47" s="233">
        <f t="shared" si="166"/>
        <v>12118.858961002499</v>
      </c>
      <c r="Q47" s="233">
        <f t="shared" si="166"/>
        <v>13546.973064902249</v>
      </c>
      <c r="R47" s="668">
        <f>SUM(F47:Q47)</f>
        <v>50430.061497379749</v>
      </c>
      <c r="S47" s="580"/>
      <c r="T47" s="581"/>
      <c r="U47" s="581"/>
      <c r="V47" s="233">
        <f>V38+V40</f>
        <v>22750.730910094426</v>
      </c>
      <c r="W47" s="233">
        <f t="shared" ref="W47:AF47" si="167">W38+W40</f>
        <v>28595.657819084983</v>
      </c>
      <c r="X47" s="233">
        <f t="shared" si="167"/>
        <v>33856.092037176481</v>
      </c>
      <c r="Y47" s="233">
        <f t="shared" si="167"/>
        <v>38590.482833458831</v>
      </c>
      <c r="Z47" s="233">
        <f t="shared" si="167"/>
        <v>42851.43455011295</v>
      </c>
      <c r="AA47" s="233">
        <f t="shared" si="167"/>
        <v>46686.291095101646</v>
      </c>
      <c r="AB47" s="233">
        <f t="shared" si="167"/>
        <v>52586.550874480374</v>
      </c>
      <c r="AC47" s="233">
        <f t="shared" si="167"/>
        <v>57896.784675921219</v>
      </c>
      <c r="AD47" s="233">
        <f t="shared" si="167"/>
        <v>62675.995097217994</v>
      </c>
      <c r="AE47" s="233">
        <f t="shared" si="167"/>
        <v>66977.284476385074</v>
      </c>
      <c r="AF47" s="233">
        <f t="shared" si="167"/>
        <v>70848.444917635454</v>
      </c>
      <c r="AG47" s="233">
        <f>AG38+AG40</f>
        <v>74332.489314760795</v>
      </c>
      <c r="AH47" s="668">
        <f>SUM(V47:AG47)</f>
        <v>598648.2386014302</v>
      </c>
      <c r="AI47" s="580"/>
      <c r="AJ47" s="581"/>
      <c r="AK47" s="581"/>
      <c r="AL47" s="233">
        <f>AL38+AL40</f>
        <v>515774.45823747292</v>
      </c>
      <c r="AM47" s="233">
        <f t="shared" ref="AM47:AW47" si="168">AM38+AM40</f>
        <v>696318.69142607145</v>
      </c>
      <c r="AN47" s="233">
        <f t="shared" si="168"/>
        <v>858808.5012958101</v>
      </c>
      <c r="AO47" s="233">
        <f t="shared" si="168"/>
        <v>1005049.3301785748</v>
      </c>
      <c r="AP47" s="233">
        <f t="shared" si="168"/>
        <v>1136666.0761730629</v>
      </c>
      <c r="AQ47" s="233">
        <f t="shared" si="168"/>
        <v>1255121.1475681025</v>
      </c>
      <c r="AR47" s="233">
        <f t="shared" si="168"/>
        <v>1433753.7131953798</v>
      </c>
      <c r="AS47" s="233">
        <f t="shared" si="168"/>
        <v>1594523.0222599297</v>
      </c>
      <c r="AT47" s="233">
        <f t="shared" si="168"/>
        <v>1739215.4004180247</v>
      </c>
      <c r="AU47" s="233">
        <f t="shared" si="168"/>
        <v>1869438.5407603099</v>
      </c>
      <c r="AV47" s="233">
        <f t="shared" si="168"/>
        <v>1986639.3670683671</v>
      </c>
      <c r="AW47" s="233">
        <f t="shared" si="168"/>
        <v>2092120.1107456181</v>
      </c>
      <c r="AX47" s="668">
        <f>SUM(AL47:AW47)</f>
        <v>16183428.359326724</v>
      </c>
      <c r="AY47" s="580"/>
      <c r="AZ47" s="581"/>
      <c r="BA47" s="581"/>
      <c r="BB47" s="233">
        <f>BB38+BB40</f>
        <v>3040825.2288891631</v>
      </c>
      <c r="BC47" s="233">
        <f t="shared" ref="BC47:BL47" si="169">BC38+BC40</f>
        <v>3679358.5677286414</v>
      </c>
      <c r="BD47" s="233">
        <f t="shared" si="169"/>
        <v>4254038.5726841725</v>
      </c>
      <c r="BE47" s="233">
        <f t="shared" si="169"/>
        <v>4771250.5771441506</v>
      </c>
      <c r="BF47" s="233">
        <f t="shared" si="169"/>
        <v>5236741.3811581302</v>
      </c>
      <c r="BG47" s="233">
        <f t="shared" si="169"/>
        <v>5655683.1047707126</v>
      </c>
      <c r="BH47" s="233">
        <f t="shared" si="169"/>
        <v>6325206.6702881549</v>
      </c>
      <c r="BI47" s="233">
        <f t="shared" si="169"/>
        <v>6927777.8792538522</v>
      </c>
      <c r="BJ47" s="233">
        <f t="shared" si="169"/>
        <v>7470091.9673229801</v>
      </c>
      <c r="BK47" s="233">
        <f t="shared" si="169"/>
        <v>7958174.6465851944</v>
      </c>
      <c r="BL47" s="233">
        <f t="shared" si="169"/>
        <v>8397449.0579211898</v>
      </c>
      <c r="BM47" s="233">
        <f>BM38+BM40</f>
        <v>8792796.0281235836</v>
      </c>
      <c r="BN47" s="668">
        <f>SUM(BB47:BM47)</f>
        <v>72509393.681869924</v>
      </c>
    </row>
    <row r="48" spans="2:67" x14ac:dyDescent="0.2">
      <c r="B48" s="98"/>
      <c r="C48" s="7"/>
      <c r="D48" s="1"/>
      <c r="E48" s="1"/>
      <c r="F48" s="238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40"/>
      <c r="R48" s="215"/>
      <c r="S48" s="7"/>
      <c r="T48" s="1"/>
      <c r="U48" s="1"/>
      <c r="V48" s="238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  <c r="AG48" s="240"/>
      <c r="AH48" s="215"/>
      <c r="AI48" s="7"/>
      <c r="AJ48" s="1"/>
      <c r="AK48" s="1"/>
      <c r="AL48" s="238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240"/>
      <c r="AX48" s="215"/>
      <c r="AY48" s="7"/>
      <c r="AZ48" s="1"/>
      <c r="BA48" s="1"/>
      <c r="BB48" s="238"/>
      <c r="BC48" s="239"/>
      <c r="BD48" s="239"/>
      <c r="BE48" s="239"/>
      <c r="BF48" s="239"/>
      <c r="BG48" s="239"/>
      <c r="BH48" s="239"/>
      <c r="BI48" s="239"/>
      <c r="BJ48" s="239"/>
      <c r="BK48" s="239"/>
      <c r="BL48" s="239"/>
      <c r="BM48" s="240"/>
      <c r="BN48" s="215"/>
    </row>
    <row r="49" spans="2:66" x14ac:dyDescent="0.2">
      <c r="B49" s="13"/>
      <c r="C49" s="1"/>
      <c r="D49" s="1"/>
      <c r="E49" s="1"/>
      <c r="F49" s="211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3"/>
      <c r="R49" s="241"/>
      <c r="S49" s="1"/>
      <c r="T49" s="1"/>
      <c r="U49" s="1"/>
      <c r="V49" s="211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3"/>
      <c r="AH49" s="241"/>
      <c r="AI49" s="1"/>
      <c r="AJ49" s="1"/>
      <c r="AK49" s="1"/>
      <c r="AL49" s="211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3"/>
      <c r="AX49" s="241"/>
      <c r="AY49" s="1"/>
      <c r="AZ49" s="1"/>
      <c r="BA49" s="1"/>
      <c r="BB49" s="211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3"/>
      <c r="BN49" s="241"/>
    </row>
    <row r="50" spans="2:66" x14ac:dyDescent="0.2">
      <c r="B50" s="6" t="s">
        <v>26</v>
      </c>
      <c r="C50" s="7"/>
      <c r="D50" s="1"/>
      <c r="E50" s="1"/>
      <c r="F50" s="211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3"/>
      <c r="R50" s="215"/>
      <c r="S50" s="7"/>
      <c r="T50" s="1"/>
      <c r="U50" s="1"/>
      <c r="V50" s="211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3"/>
      <c r="AH50" s="215"/>
      <c r="AI50" s="7"/>
      <c r="AJ50" s="1"/>
      <c r="AK50" s="1"/>
      <c r="AL50" s="211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3"/>
      <c r="AX50" s="215"/>
      <c r="AY50" s="7"/>
      <c r="AZ50" s="1"/>
      <c r="BA50" s="1"/>
      <c r="BB50" s="211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3"/>
      <c r="BN50" s="215"/>
    </row>
    <row r="51" spans="2:66" outlineLevel="1" x14ac:dyDescent="0.2">
      <c r="B51" s="583" t="s">
        <v>27</v>
      </c>
      <c r="C51" s="7" t="s">
        <v>19</v>
      </c>
      <c r="D51" s="14" t="s">
        <v>20</v>
      </c>
      <c r="E51" s="70"/>
      <c r="F51" s="246"/>
      <c r="G51" s="246">
        <v>1</v>
      </c>
      <c r="H51" s="246">
        <v>1</v>
      </c>
      <c r="I51" s="246">
        <v>1</v>
      </c>
      <c r="J51" s="246">
        <v>1</v>
      </c>
      <c r="K51" s="246">
        <v>1</v>
      </c>
      <c r="L51" s="246">
        <v>1</v>
      </c>
      <c r="M51" s="246">
        <v>1</v>
      </c>
      <c r="N51" s="246">
        <v>1</v>
      </c>
      <c r="O51" s="246">
        <v>1</v>
      </c>
      <c r="P51" s="246">
        <v>1</v>
      </c>
      <c r="Q51" s="246">
        <v>1</v>
      </c>
      <c r="R51" s="220">
        <f>Q51</f>
        <v>1</v>
      </c>
      <c r="S51" s="7" t="s">
        <v>19</v>
      </c>
      <c r="T51" s="14" t="s">
        <v>20</v>
      </c>
      <c r="U51" s="70"/>
      <c r="V51" s="246">
        <v>1</v>
      </c>
      <c r="W51" s="246">
        <v>1</v>
      </c>
      <c r="X51" s="246">
        <v>1</v>
      </c>
      <c r="Y51" s="246">
        <v>1</v>
      </c>
      <c r="Z51" s="246">
        <v>1</v>
      </c>
      <c r="AA51" s="246">
        <v>1</v>
      </c>
      <c r="AB51" s="246">
        <v>1</v>
      </c>
      <c r="AC51" s="246">
        <v>1</v>
      </c>
      <c r="AD51" s="246">
        <v>1</v>
      </c>
      <c r="AE51" s="246">
        <v>1</v>
      </c>
      <c r="AF51" s="246">
        <v>1</v>
      </c>
      <c r="AG51" s="246">
        <v>1</v>
      </c>
      <c r="AH51" s="220">
        <f>AG51</f>
        <v>1</v>
      </c>
      <c r="AI51" s="7" t="s">
        <v>19</v>
      </c>
      <c r="AJ51" s="14" t="s">
        <v>20</v>
      </c>
      <c r="AK51" s="70"/>
      <c r="AL51" s="246">
        <v>1</v>
      </c>
      <c r="AM51" s="246">
        <v>1</v>
      </c>
      <c r="AN51" s="246">
        <v>1</v>
      </c>
      <c r="AO51" s="246">
        <v>1</v>
      </c>
      <c r="AP51" s="246">
        <v>1</v>
      </c>
      <c r="AQ51" s="246">
        <v>1</v>
      </c>
      <c r="AR51" s="246">
        <v>1</v>
      </c>
      <c r="AS51" s="246">
        <v>1</v>
      </c>
      <c r="AT51" s="246">
        <v>1</v>
      </c>
      <c r="AU51" s="246">
        <v>1</v>
      </c>
      <c r="AV51" s="246">
        <v>1</v>
      </c>
      <c r="AW51" s="246">
        <v>1</v>
      </c>
      <c r="AX51" s="220">
        <f>AW51</f>
        <v>1</v>
      </c>
      <c r="AY51" s="7" t="s">
        <v>19</v>
      </c>
      <c r="AZ51" s="14" t="s">
        <v>20</v>
      </c>
      <c r="BA51" s="70"/>
      <c r="BB51" s="246">
        <v>1</v>
      </c>
      <c r="BC51" s="246">
        <v>1</v>
      </c>
      <c r="BD51" s="246">
        <v>1</v>
      </c>
      <c r="BE51" s="246">
        <v>1</v>
      </c>
      <c r="BF51" s="246">
        <v>1</v>
      </c>
      <c r="BG51" s="246">
        <v>1</v>
      </c>
      <c r="BH51" s="246">
        <v>1</v>
      </c>
      <c r="BI51" s="246">
        <v>1</v>
      </c>
      <c r="BJ51" s="246">
        <v>1</v>
      </c>
      <c r="BK51" s="246">
        <v>1</v>
      </c>
      <c r="BL51" s="246">
        <v>1</v>
      </c>
      <c r="BM51" s="246">
        <v>1</v>
      </c>
      <c r="BN51" s="220">
        <f>BM51</f>
        <v>1</v>
      </c>
    </row>
    <row r="52" spans="2:66" outlineLevel="1" x14ac:dyDescent="0.2">
      <c r="B52" s="583" t="s">
        <v>329</v>
      </c>
      <c r="C52" s="7" t="s">
        <v>19</v>
      </c>
      <c r="D52" s="14" t="s">
        <v>20</v>
      </c>
      <c r="E52" s="70"/>
      <c r="F52" s="246"/>
      <c r="G52" s="246">
        <v>1</v>
      </c>
      <c r="H52" s="246">
        <v>1</v>
      </c>
      <c r="I52" s="246">
        <v>1</v>
      </c>
      <c r="J52" s="246">
        <v>1</v>
      </c>
      <c r="K52" s="246">
        <v>1</v>
      </c>
      <c r="L52" s="246">
        <v>1</v>
      </c>
      <c r="M52" s="246">
        <v>1</v>
      </c>
      <c r="N52" s="246">
        <v>1</v>
      </c>
      <c r="O52" s="246">
        <v>1</v>
      </c>
      <c r="P52" s="246">
        <v>1</v>
      </c>
      <c r="Q52" s="246">
        <v>1</v>
      </c>
      <c r="R52" s="220">
        <f t="shared" ref="R52:R72" si="170">Q52</f>
        <v>1</v>
      </c>
      <c r="S52" s="7" t="s">
        <v>19</v>
      </c>
      <c r="T52" s="14" t="s">
        <v>20</v>
      </c>
      <c r="U52" s="70"/>
      <c r="V52" s="246">
        <v>1</v>
      </c>
      <c r="W52" s="246">
        <v>1</v>
      </c>
      <c r="X52" s="246">
        <v>1</v>
      </c>
      <c r="Y52" s="246">
        <v>1</v>
      </c>
      <c r="Z52" s="246">
        <v>1</v>
      </c>
      <c r="AA52" s="246">
        <v>1</v>
      </c>
      <c r="AB52" s="246">
        <v>1</v>
      </c>
      <c r="AC52" s="246">
        <v>1</v>
      </c>
      <c r="AD52" s="246">
        <v>1</v>
      </c>
      <c r="AE52" s="246">
        <v>1</v>
      </c>
      <c r="AF52" s="246">
        <v>1</v>
      </c>
      <c r="AG52" s="246">
        <v>1</v>
      </c>
      <c r="AH52" s="220">
        <f t="shared" ref="AH52:AH70" si="171">AG52</f>
        <v>1</v>
      </c>
      <c r="AI52" s="7" t="s">
        <v>19</v>
      </c>
      <c r="AJ52" s="14" t="s">
        <v>20</v>
      </c>
      <c r="AK52" s="70"/>
      <c r="AL52" s="246">
        <v>1</v>
      </c>
      <c r="AM52" s="246">
        <v>1</v>
      </c>
      <c r="AN52" s="246">
        <v>1</v>
      </c>
      <c r="AO52" s="246">
        <v>1</v>
      </c>
      <c r="AP52" s="246">
        <v>1</v>
      </c>
      <c r="AQ52" s="246">
        <v>1</v>
      </c>
      <c r="AR52" s="246">
        <v>1</v>
      </c>
      <c r="AS52" s="246">
        <v>1</v>
      </c>
      <c r="AT52" s="246">
        <v>1</v>
      </c>
      <c r="AU52" s="246">
        <v>1</v>
      </c>
      <c r="AV52" s="246">
        <v>1</v>
      </c>
      <c r="AW52" s="246">
        <v>1</v>
      </c>
      <c r="AX52" s="220">
        <f t="shared" ref="AX52:AX70" si="172">AW52</f>
        <v>1</v>
      </c>
      <c r="AY52" s="7" t="s">
        <v>19</v>
      </c>
      <c r="AZ52" s="14" t="s">
        <v>20</v>
      </c>
      <c r="BA52" s="70"/>
      <c r="BB52" s="246">
        <v>1</v>
      </c>
      <c r="BC52" s="246">
        <v>1</v>
      </c>
      <c r="BD52" s="246">
        <v>1</v>
      </c>
      <c r="BE52" s="246">
        <v>1</v>
      </c>
      <c r="BF52" s="246">
        <v>1</v>
      </c>
      <c r="BG52" s="246">
        <v>1</v>
      </c>
      <c r="BH52" s="246">
        <v>1</v>
      </c>
      <c r="BI52" s="246">
        <v>1</v>
      </c>
      <c r="BJ52" s="246">
        <v>1</v>
      </c>
      <c r="BK52" s="246">
        <v>1</v>
      </c>
      <c r="BL52" s="246">
        <v>1</v>
      </c>
      <c r="BM52" s="246">
        <v>1</v>
      </c>
      <c r="BN52" s="220">
        <f t="shared" ref="BN52:BN70" si="173">BM52</f>
        <v>1</v>
      </c>
    </row>
    <row r="53" spans="2:66" outlineLevel="1" x14ac:dyDescent="0.2">
      <c r="B53" s="583" t="s">
        <v>328</v>
      </c>
      <c r="C53" s="7" t="s">
        <v>19</v>
      </c>
      <c r="D53" s="14" t="s">
        <v>20</v>
      </c>
      <c r="E53" s="70"/>
      <c r="F53" s="246"/>
      <c r="G53" s="246">
        <v>1</v>
      </c>
      <c r="H53" s="246">
        <v>1</v>
      </c>
      <c r="I53" s="246">
        <v>1</v>
      </c>
      <c r="J53" s="246">
        <v>1</v>
      </c>
      <c r="K53" s="246">
        <v>1</v>
      </c>
      <c r="L53" s="246">
        <v>1</v>
      </c>
      <c r="M53" s="246">
        <v>1</v>
      </c>
      <c r="N53" s="246">
        <v>1</v>
      </c>
      <c r="O53" s="246">
        <v>1</v>
      </c>
      <c r="P53" s="246">
        <v>1</v>
      </c>
      <c r="Q53" s="246">
        <v>1</v>
      </c>
      <c r="R53" s="220">
        <f t="shared" si="170"/>
        <v>1</v>
      </c>
      <c r="S53" s="7" t="s">
        <v>19</v>
      </c>
      <c r="T53" s="14" t="s">
        <v>20</v>
      </c>
      <c r="U53" s="70"/>
      <c r="V53" s="246">
        <v>1</v>
      </c>
      <c r="W53" s="246">
        <v>1</v>
      </c>
      <c r="X53" s="246">
        <v>1</v>
      </c>
      <c r="Y53" s="246">
        <v>1</v>
      </c>
      <c r="Z53" s="246">
        <v>1</v>
      </c>
      <c r="AA53" s="246">
        <v>1</v>
      </c>
      <c r="AB53" s="246">
        <v>1</v>
      </c>
      <c r="AC53" s="246">
        <v>1</v>
      </c>
      <c r="AD53" s="246">
        <v>1</v>
      </c>
      <c r="AE53" s="246">
        <v>1</v>
      </c>
      <c r="AF53" s="246">
        <v>1</v>
      </c>
      <c r="AG53" s="246">
        <v>1</v>
      </c>
      <c r="AH53" s="220">
        <f t="shared" si="171"/>
        <v>1</v>
      </c>
      <c r="AI53" s="7" t="s">
        <v>19</v>
      </c>
      <c r="AJ53" s="14" t="s">
        <v>20</v>
      </c>
      <c r="AK53" s="70"/>
      <c r="AL53" s="246">
        <v>1</v>
      </c>
      <c r="AM53" s="246">
        <v>1</v>
      </c>
      <c r="AN53" s="246">
        <v>1</v>
      </c>
      <c r="AO53" s="246">
        <v>1</v>
      </c>
      <c r="AP53" s="246">
        <v>1</v>
      </c>
      <c r="AQ53" s="246">
        <v>1</v>
      </c>
      <c r="AR53" s="246">
        <v>1</v>
      </c>
      <c r="AS53" s="246">
        <v>1</v>
      </c>
      <c r="AT53" s="246">
        <v>1</v>
      </c>
      <c r="AU53" s="246">
        <v>1</v>
      </c>
      <c r="AV53" s="246">
        <v>1</v>
      </c>
      <c r="AW53" s="246">
        <v>1</v>
      </c>
      <c r="AX53" s="220">
        <f t="shared" si="172"/>
        <v>1</v>
      </c>
      <c r="AY53" s="7" t="s">
        <v>19</v>
      </c>
      <c r="AZ53" s="14" t="s">
        <v>20</v>
      </c>
      <c r="BA53" s="70"/>
      <c r="BB53" s="246">
        <v>1</v>
      </c>
      <c r="BC53" s="246">
        <v>1</v>
      </c>
      <c r="BD53" s="246">
        <v>1</v>
      </c>
      <c r="BE53" s="246">
        <v>1</v>
      </c>
      <c r="BF53" s="246">
        <v>1</v>
      </c>
      <c r="BG53" s="246">
        <v>1</v>
      </c>
      <c r="BH53" s="246">
        <v>1</v>
      </c>
      <c r="BI53" s="246">
        <v>1</v>
      </c>
      <c r="BJ53" s="246">
        <v>1</v>
      </c>
      <c r="BK53" s="246">
        <v>1</v>
      </c>
      <c r="BL53" s="246">
        <v>1</v>
      </c>
      <c r="BM53" s="246">
        <v>1</v>
      </c>
      <c r="BN53" s="220">
        <f t="shared" si="173"/>
        <v>1</v>
      </c>
    </row>
    <row r="54" spans="2:66" outlineLevel="1" x14ac:dyDescent="0.2">
      <c r="B54" s="583" t="s">
        <v>29</v>
      </c>
      <c r="C54" s="7" t="s">
        <v>19</v>
      </c>
      <c r="D54" s="14" t="s">
        <v>20</v>
      </c>
      <c r="E54" s="70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20">
        <f t="shared" si="170"/>
        <v>0</v>
      </c>
      <c r="S54" s="7" t="s">
        <v>19</v>
      </c>
      <c r="T54" s="14" t="s">
        <v>20</v>
      </c>
      <c r="U54" s="70"/>
      <c r="V54" s="246">
        <v>1</v>
      </c>
      <c r="W54" s="246">
        <v>1</v>
      </c>
      <c r="X54" s="246">
        <v>1</v>
      </c>
      <c r="Y54" s="246">
        <v>1</v>
      </c>
      <c r="Z54" s="246">
        <v>1</v>
      </c>
      <c r="AA54" s="246">
        <v>1</v>
      </c>
      <c r="AB54" s="246">
        <v>1</v>
      </c>
      <c r="AC54" s="246">
        <v>1</v>
      </c>
      <c r="AD54" s="246">
        <v>1</v>
      </c>
      <c r="AE54" s="246">
        <v>1</v>
      </c>
      <c r="AF54" s="246">
        <v>1</v>
      </c>
      <c r="AG54" s="246">
        <v>1</v>
      </c>
      <c r="AH54" s="220">
        <f t="shared" si="171"/>
        <v>1</v>
      </c>
      <c r="AI54" s="7" t="s">
        <v>19</v>
      </c>
      <c r="AJ54" s="14" t="s">
        <v>20</v>
      </c>
      <c r="AK54" s="70"/>
      <c r="AL54" s="246">
        <v>1</v>
      </c>
      <c r="AM54" s="246">
        <v>1</v>
      </c>
      <c r="AN54" s="246">
        <v>1</v>
      </c>
      <c r="AO54" s="246">
        <v>1</v>
      </c>
      <c r="AP54" s="246">
        <v>1</v>
      </c>
      <c r="AQ54" s="246">
        <v>1</v>
      </c>
      <c r="AR54" s="246">
        <v>1</v>
      </c>
      <c r="AS54" s="246">
        <v>1</v>
      </c>
      <c r="AT54" s="246">
        <v>1</v>
      </c>
      <c r="AU54" s="246">
        <v>1</v>
      </c>
      <c r="AV54" s="246">
        <v>1</v>
      </c>
      <c r="AW54" s="246">
        <v>1</v>
      </c>
      <c r="AX54" s="220">
        <f t="shared" si="172"/>
        <v>1</v>
      </c>
      <c r="AY54" s="7" t="s">
        <v>19</v>
      </c>
      <c r="AZ54" s="14" t="s">
        <v>20</v>
      </c>
      <c r="BA54" s="70"/>
      <c r="BB54" s="246">
        <v>1</v>
      </c>
      <c r="BC54" s="246">
        <v>1</v>
      </c>
      <c r="BD54" s="246">
        <v>1</v>
      </c>
      <c r="BE54" s="246">
        <v>1</v>
      </c>
      <c r="BF54" s="246">
        <v>1</v>
      </c>
      <c r="BG54" s="246">
        <v>1</v>
      </c>
      <c r="BH54" s="246">
        <v>1</v>
      </c>
      <c r="BI54" s="246">
        <v>1</v>
      </c>
      <c r="BJ54" s="246">
        <v>1</v>
      </c>
      <c r="BK54" s="246">
        <v>1</v>
      </c>
      <c r="BL54" s="246">
        <v>1</v>
      </c>
      <c r="BM54" s="246">
        <v>1</v>
      </c>
      <c r="BN54" s="220">
        <f t="shared" si="173"/>
        <v>1</v>
      </c>
    </row>
    <row r="55" spans="2:66" outlineLevel="1" x14ac:dyDescent="0.2">
      <c r="B55" s="583" t="s">
        <v>30</v>
      </c>
      <c r="C55" s="7" t="s">
        <v>19</v>
      </c>
      <c r="D55" s="14" t="s">
        <v>20</v>
      </c>
      <c r="E55" s="70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20">
        <f t="shared" si="170"/>
        <v>0</v>
      </c>
      <c r="S55" s="7" t="s">
        <v>19</v>
      </c>
      <c r="T55" s="14" t="s">
        <v>20</v>
      </c>
      <c r="U55" s="70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20">
        <f t="shared" si="171"/>
        <v>0</v>
      </c>
      <c r="AI55" s="7" t="s">
        <v>19</v>
      </c>
      <c r="AJ55" s="14" t="s">
        <v>20</v>
      </c>
      <c r="AK55" s="70"/>
      <c r="AL55" s="246">
        <v>1</v>
      </c>
      <c r="AM55" s="246">
        <v>1</v>
      </c>
      <c r="AN55" s="246">
        <v>1</v>
      </c>
      <c r="AO55" s="246">
        <v>1</v>
      </c>
      <c r="AP55" s="246">
        <v>1</v>
      </c>
      <c r="AQ55" s="246">
        <v>1</v>
      </c>
      <c r="AR55" s="246">
        <v>1</v>
      </c>
      <c r="AS55" s="246">
        <v>1</v>
      </c>
      <c r="AT55" s="246">
        <v>1</v>
      </c>
      <c r="AU55" s="246">
        <v>1</v>
      </c>
      <c r="AV55" s="246">
        <v>1</v>
      </c>
      <c r="AW55" s="246">
        <v>1</v>
      </c>
      <c r="AX55" s="220">
        <f t="shared" si="172"/>
        <v>1</v>
      </c>
      <c r="AY55" s="7" t="s">
        <v>19</v>
      </c>
      <c r="AZ55" s="14" t="s">
        <v>20</v>
      </c>
      <c r="BA55" s="70"/>
      <c r="BB55" s="246">
        <v>1</v>
      </c>
      <c r="BC55" s="246">
        <v>1</v>
      </c>
      <c r="BD55" s="246">
        <v>1</v>
      </c>
      <c r="BE55" s="246">
        <v>1</v>
      </c>
      <c r="BF55" s="246">
        <v>1</v>
      </c>
      <c r="BG55" s="246">
        <v>1</v>
      </c>
      <c r="BH55" s="246">
        <v>1</v>
      </c>
      <c r="BI55" s="246">
        <v>1</v>
      </c>
      <c r="BJ55" s="246">
        <v>1</v>
      </c>
      <c r="BK55" s="246">
        <v>1</v>
      </c>
      <c r="BL55" s="246">
        <v>1</v>
      </c>
      <c r="BM55" s="246">
        <v>1</v>
      </c>
      <c r="BN55" s="220">
        <f t="shared" si="173"/>
        <v>1</v>
      </c>
    </row>
    <row r="56" spans="2:66" outlineLevel="1" x14ac:dyDescent="0.2">
      <c r="B56" s="583" t="s">
        <v>31</v>
      </c>
      <c r="C56" s="7" t="s">
        <v>19</v>
      </c>
      <c r="D56" s="14" t="s">
        <v>20</v>
      </c>
      <c r="E56" s="70"/>
      <c r="F56" s="246"/>
      <c r="G56" s="246"/>
      <c r="H56" s="246"/>
      <c r="I56" s="246"/>
      <c r="J56" s="246"/>
      <c r="K56" s="246">
        <v>1</v>
      </c>
      <c r="L56" s="246">
        <v>1</v>
      </c>
      <c r="M56" s="246">
        <v>1</v>
      </c>
      <c r="N56" s="246">
        <v>1</v>
      </c>
      <c r="O56" s="246">
        <v>1</v>
      </c>
      <c r="P56" s="246">
        <v>1</v>
      </c>
      <c r="Q56" s="246">
        <v>1</v>
      </c>
      <c r="R56" s="220">
        <f t="shared" si="170"/>
        <v>1</v>
      </c>
      <c r="S56" s="7" t="s">
        <v>19</v>
      </c>
      <c r="T56" s="14" t="s">
        <v>20</v>
      </c>
      <c r="U56" s="70"/>
      <c r="V56" s="246">
        <v>1</v>
      </c>
      <c r="W56" s="246">
        <v>1</v>
      </c>
      <c r="X56" s="246">
        <v>1</v>
      </c>
      <c r="Y56" s="246">
        <v>1</v>
      </c>
      <c r="Z56" s="246">
        <v>1</v>
      </c>
      <c r="AA56" s="246">
        <v>1</v>
      </c>
      <c r="AB56" s="246">
        <v>1</v>
      </c>
      <c r="AC56" s="246">
        <v>1</v>
      </c>
      <c r="AD56" s="246">
        <v>1</v>
      </c>
      <c r="AE56" s="246">
        <v>1</v>
      </c>
      <c r="AF56" s="246">
        <v>1</v>
      </c>
      <c r="AG56" s="246">
        <v>1</v>
      </c>
      <c r="AH56" s="220">
        <f t="shared" si="171"/>
        <v>1</v>
      </c>
      <c r="AI56" s="7" t="s">
        <v>19</v>
      </c>
      <c r="AJ56" s="14" t="s">
        <v>20</v>
      </c>
      <c r="AK56" s="70"/>
      <c r="AL56" s="246">
        <v>1</v>
      </c>
      <c r="AM56" s="246">
        <v>1</v>
      </c>
      <c r="AN56" s="246">
        <v>1</v>
      </c>
      <c r="AO56" s="246">
        <v>1</v>
      </c>
      <c r="AP56" s="246">
        <v>1</v>
      </c>
      <c r="AQ56" s="246">
        <v>1</v>
      </c>
      <c r="AR56" s="246">
        <v>1</v>
      </c>
      <c r="AS56" s="246">
        <v>1</v>
      </c>
      <c r="AT56" s="246">
        <v>1</v>
      </c>
      <c r="AU56" s="246">
        <v>1</v>
      </c>
      <c r="AV56" s="246">
        <v>1</v>
      </c>
      <c r="AW56" s="246">
        <v>1</v>
      </c>
      <c r="AX56" s="220">
        <f t="shared" si="172"/>
        <v>1</v>
      </c>
      <c r="AY56" s="7" t="s">
        <v>19</v>
      </c>
      <c r="AZ56" s="14" t="s">
        <v>20</v>
      </c>
      <c r="BA56" s="70"/>
      <c r="BB56" s="246">
        <v>1</v>
      </c>
      <c r="BC56" s="246">
        <v>1</v>
      </c>
      <c r="BD56" s="246">
        <v>1</v>
      </c>
      <c r="BE56" s="246">
        <v>1</v>
      </c>
      <c r="BF56" s="246">
        <v>1</v>
      </c>
      <c r="BG56" s="246">
        <v>1</v>
      </c>
      <c r="BH56" s="246">
        <v>1</v>
      </c>
      <c r="BI56" s="246">
        <v>1</v>
      </c>
      <c r="BJ56" s="246">
        <v>1</v>
      </c>
      <c r="BK56" s="246">
        <v>1</v>
      </c>
      <c r="BL56" s="246">
        <v>1</v>
      </c>
      <c r="BM56" s="246">
        <v>1</v>
      </c>
      <c r="BN56" s="220">
        <f t="shared" si="173"/>
        <v>1</v>
      </c>
    </row>
    <row r="57" spans="2:66" outlineLevel="1" x14ac:dyDescent="0.2">
      <c r="B57" s="583" t="s">
        <v>32</v>
      </c>
      <c r="C57" s="7" t="s">
        <v>19</v>
      </c>
      <c r="D57" s="14" t="s">
        <v>20</v>
      </c>
      <c r="E57" s="70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20">
        <f t="shared" si="170"/>
        <v>0</v>
      </c>
      <c r="S57" s="7" t="s">
        <v>19</v>
      </c>
      <c r="T57" s="14" t="s">
        <v>20</v>
      </c>
      <c r="U57" s="70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20">
        <f t="shared" si="171"/>
        <v>0</v>
      </c>
      <c r="AI57" s="7" t="s">
        <v>19</v>
      </c>
      <c r="AJ57" s="14" t="s">
        <v>20</v>
      </c>
      <c r="AK57" s="70"/>
      <c r="AL57" s="246"/>
      <c r="AM57" s="246"/>
      <c r="AN57" s="246"/>
      <c r="AO57" s="246"/>
      <c r="AP57" s="246"/>
      <c r="AQ57" s="246"/>
      <c r="AR57" s="246"/>
      <c r="AS57" s="246"/>
      <c r="AT57" s="246"/>
      <c r="AU57" s="246"/>
      <c r="AV57" s="246"/>
      <c r="AW57" s="246"/>
      <c r="AX57" s="220">
        <f t="shared" si="172"/>
        <v>0</v>
      </c>
      <c r="AY57" s="7" t="s">
        <v>19</v>
      </c>
      <c r="AZ57" s="14" t="s">
        <v>20</v>
      </c>
      <c r="BA57" s="70"/>
      <c r="BB57" s="246"/>
      <c r="BC57" s="246"/>
      <c r="BD57" s="246"/>
      <c r="BE57" s="246"/>
      <c r="BF57" s="246"/>
      <c r="BG57" s="246"/>
      <c r="BH57" s="246"/>
      <c r="BI57" s="246"/>
      <c r="BJ57" s="246"/>
      <c r="BK57" s="246"/>
      <c r="BL57" s="246"/>
      <c r="BM57" s="246"/>
      <c r="BN57" s="220">
        <f t="shared" si="173"/>
        <v>0</v>
      </c>
    </row>
    <row r="58" spans="2:66" outlineLevel="1" x14ac:dyDescent="0.2">
      <c r="B58" s="583" t="s">
        <v>242</v>
      </c>
      <c r="C58" s="7" t="s">
        <v>19</v>
      </c>
      <c r="D58" s="14" t="s">
        <v>20</v>
      </c>
      <c r="E58" s="70"/>
      <c r="F58" s="246"/>
      <c r="G58" s="246"/>
      <c r="H58" s="246"/>
      <c r="I58" s="246"/>
      <c r="J58" s="246"/>
      <c r="K58" s="246">
        <v>1</v>
      </c>
      <c r="L58" s="246">
        <v>1</v>
      </c>
      <c r="M58" s="246">
        <v>1</v>
      </c>
      <c r="N58" s="246">
        <v>1</v>
      </c>
      <c r="O58" s="246">
        <v>1</v>
      </c>
      <c r="P58" s="246">
        <v>1</v>
      </c>
      <c r="Q58" s="246">
        <v>1</v>
      </c>
      <c r="R58" s="220">
        <f t="shared" si="170"/>
        <v>1</v>
      </c>
      <c r="S58" s="7" t="s">
        <v>19</v>
      </c>
      <c r="T58" s="14" t="s">
        <v>20</v>
      </c>
      <c r="U58" s="70"/>
      <c r="V58" s="246">
        <v>3</v>
      </c>
      <c r="W58" s="246">
        <v>3</v>
      </c>
      <c r="X58" s="246">
        <v>3</v>
      </c>
      <c r="Y58" s="246">
        <v>3</v>
      </c>
      <c r="Z58" s="246">
        <v>3</v>
      </c>
      <c r="AA58" s="246">
        <v>3</v>
      </c>
      <c r="AB58" s="246">
        <v>3</v>
      </c>
      <c r="AC58" s="246">
        <v>3</v>
      </c>
      <c r="AD58" s="246">
        <v>3</v>
      </c>
      <c r="AE58" s="246">
        <v>3</v>
      </c>
      <c r="AF58" s="246">
        <v>3</v>
      </c>
      <c r="AG58" s="246">
        <v>3</v>
      </c>
      <c r="AH58" s="220">
        <f t="shared" si="171"/>
        <v>3</v>
      </c>
      <c r="AI58" s="7" t="s">
        <v>19</v>
      </c>
      <c r="AJ58" s="14" t="s">
        <v>20</v>
      </c>
      <c r="AK58" s="70"/>
      <c r="AL58" s="246">
        <f>AG58*3</f>
        <v>9</v>
      </c>
      <c r="AM58" s="246">
        <f>AL58</f>
        <v>9</v>
      </c>
      <c r="AN58" s="246">
        <f t="shared" ref="AN58:AW58" si="174">AM58</f>
        <v>9</v>
      </c>
      <c r="AO58" s="246">
        <f t="shared" si="174"/>
        <v>9</v>
      </c>
      <c r="AP58" s="246">
        <f t="shared" si="174"/>
        <v>9</v>
      </c>
      <c r="AQ58" s="246">
        <f t="shared" si="174"/>
        <v>9</v>
      </c>
      <c r="AR58" s="246">
        <f t="shared" si="174"/>
        <v>9</v>
      </c>
      <c r="AS58" s="246">
        <f t="shared" si="174"/>
        <v>9</v>
      </c>
      <c r="AT58" s="246">
        <f t="shared" si="174"/>
        <v>9</v>
      </c>
      <c r="AU58" s="246">
        <f t="shared" si="174"/>
        <v>9</v>
      </c>
      <c r="AV58" s="246">
        <f t="shared" si="174"/>
        <v>9</v>
      </c>
      <c r="AW58" s="246">
        <f t="shared" si="174"/>
        <v>9</v>
      </c>
      <c r="AX58" s="220">
        <f t="shared" si="172"/>
        <v>9</v>
      </c>
      <c r="AY58" s="7" t="s">
        <v>19</v>
      </c>
      <c r="AZ58" s="14" t="s">
        <v>20</v>
      </c>
      <c r="BA58" s="70"/>
      <c r="BB58" s="246">
        <f>AW58*2</f>
        <v>18</v>
      </c>
      <c r="BC58" s="246">
        <f>BB58</f>
        <v>18</v>
      </c>
      <c r="BD58" s="246">
        <f t="shared" ref="BD58:BM58" si="175">BC58</f>
        <v>18</v>
      </c>
      <c r="BE58" s="246">
        <f t="shared" si="175"/>
        <v>18</v>
      </c>
      <c r="BF58" s="246">
        <f t="shared" si="175"/>
        <v>18</v>
      </c>
      <c r="BG58" s="246">
        <f t="shared" si="175"/>
        <v>18</v>
      </c>
      <c r="BH58" s="246">
        <f t="shared" si="175"/>
        <v>18</v>
      </c>
      <c r="BI58" s="246">
        <f t="shared" si="175"/>
        <v>18</v>
      </c>
      <c r="BJ58" s="246">
        <f t="shared" si="175"/>
        <v>18</v>
      </c>
      <c r="BK58" s="246">
        <f t="shared" si="175"/>
        <v>18</v>
      </c>
      <c r="BL58" s="246">
        <f t="shared" si="175"/>
        <v>18</v>
      </c>
      <c r="BM58" s="246">
        <f t="shared" si="175"/>
        <v>18</v>
      </c>
      <c r="BN58" s="220">
        <f t="shared" si="173"/>
        <v>18</v>
      </c>
    </row>
    <row r="59" spans="2:66" outlineLevel="1" x14ac:dyDescent="0.2">
      <c r="B59" s="583" t="s">
        <v>250</v>
      </c>
      <c r="C59" s="7" t="s">
        <v>19</v>
      </c>
      <c r="D59" s="14" t="s">
        <v>20</v>
      </c>
      <c r="E59" s="70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20">
        <f t="shared" si="170"/>
        <v>0</v>
      </c>
      <c r="S59" s="7" t="s">
        <v>19</v>
      </c>
      <c r="T59" s="14" t="s">
        <v>20</v>
      </c>
      <c r="U59" s="70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20">
        <f t="shared" si="171"/>
        <v>0</v>
      </c>
      <c r="AI59" s="7" t="s">
        <v>19</v>
      </c>
      <c r="AJ59" s="14" t="s">
        <v>20</v>
      </c>
      <c r="AK59" s="70"/>
      <c r="AL59" s="246"/>
      <c r="AM59" s="246"/>
      <c r="AN59" s="246"/>
      <c r="AO59" s="246"/>
      <c r="AP59" s="246"/>
      <c r="AQ59" s="246"/>
      <c r="AR59" s="246"/>
      <c r="AS59" s="246"/>
      <c r="AT59" s="246"/>
      <c r="AU59" s="246"/>
      <c r="AV59" s="246"/>
      <c r="AW59" s="246"/>
      <c r="AX59" s="220">
        <f t="shared" si="172"/>
        <v>0</v>
      </c>
      <c r="AY59" s="7" t="s">
        <v>19</v>
      </c>
      <c r="AZ59" s="14" t="s">
        <v>20</v>
      </c>
      <c r="BA59" s="70"/>
      <c r="BB59" s="246"/>
      <c r="BC59" s="246"/>
      <c r="BD59" s="246"/>
      <c r="BE59" s="246"/>
      <c r="BF59" s="246"/>
      <c r="BG59" s="246"/>
      <c r="BH59" s="246"/>
      <c r="BI59" s="246"/>
      <c r="BJ59" s="246"/>
      <c r="BK59" s="246"/>
      <c r="BL59" s="246"/>
      <c r="BM59" s="246"/>
      <c r="BN59" s="220">
        <f t="shared" si="173"/>
        <v>0</v>
      </c>
    </row>
    <row r="60" spans="2:66" outlineLevel="1" x14ac:dyDescent="0.2">
      <c r="B60" s="583" t="s">
        <v>251</v>
      </c>
      <c r="C60" s="7" t="s">
        <v>19</v>
      </c>
      <c r="D60" s="14" t="s">
        <v>20</v>
      </c>
      <c r="E60" s="70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20">
        <f t="shared" si="170"/>
        <v>0</v>
      </c>
      <c r="S60" s="7" t="s">
        <v>19</v>
      </c>
      <c r="T60" s="14" t="s">
        <v>20</v>
      </c>
      <c r="U60" s="70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20">
        <f t="shared" si="171"/>
        <v>0</v>
      </c>
      <c r="AI60" s="7" t="s">
        <v>19</v>
      </c>
      <c r="AJ60" s="14" t="s">
        <v>20</v>
      </c>
      <c r="AK60" s="70"/>
      <c r="AL60" s="246">
        <v>2</v>
      </c>
      <c r="AM60" s="246">
        <v>2</v>
      </c>
      <c r="AN60" s="246">
        <v>2</v>
      </c>
      <c r="AO60" s="246">
        <v>2</v>
      </c>
      <c r="AP60" s="246">
        <v>2</v>
      </c>
      <c r="AQ60" s="246">
        <v>2</v>
      </c>
      <c r="AR60" s="246">
        <v>2</v>
      </c>
      <c r="AS60" s="246">
        <v>2</v>
      </c>
      <c r="AT60" s="246">
        <v>2</v>
      </c>
      <c r="AU60" s="246">
        <v>2</v>
      </c>
      <c r="AV60" s="246">
        <v>2</v>
      </c>
      <c r="AW60" s="246">
        <v>2</v>
      </c>
      <c r="AX60" s="220">
        <f t="shared" si="172"/>
        <v>2</v>
      </c>
      <c r="AY60" s="7" t="s">
        <v>19</v>
      </c>
      <c r="AZ60" s="14" t="s">
        <v>20</v>
      </c>
      <c r="BA60" s="70"/>
      <c r="BB60" s="246">
        <v>2</v>
      </c>
      <c r="BC60" s="246">
        <v>2</v>
      </c>
      <c r="BD60" s="246">
        <v>2</v>
      </c>
      <c r="BE60" s="246">
        <v>2</v>
      </c>
      <c r="BF60" s="246">
        <v>2</v>
      </c>
      <c r="BG60" s="246">
        <v>2</v>
      </c>
      <c r="BH60" s="246">
        <v>2</v>
      </c>
      <c r="BI60" s="246">
        <v>2</v>
      </c>
      <c r="BJ60" s="246">
        <v>2</v>
      </c>
      <c r="BK60" s="246">
        <v>2</v>
      </c>
      <c r="BL60" s="246">
        <v>2</v>
      </c>
      <c r="BM60" s="246">
        <v>2</v>
      </c>
      <c r="BN60" s="220">
        <f t="shared" si="173"/>
        <v>2</v>
      </c>
    </row>
    <row r="61" spans="2:66" outlineLevel="1" x14ac:dyDescent="0.2">
      <c r="B61" s="23" t="s">
        <v>131</v>
      </c>
      <c r="C61" s="7" t="s">
        <v>19</v>
      </c>
      <c r="D61" s="14" t="s">
        <v>20</v>
      </c>
      <c r="E61" s="70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20">
        <f t="shared" si="170"/>
        <v>0</v>
      </c>
      <c r="S61" s="7" t="s">
        <v>19</v>
      </c>
      <c r="T61" s="14" t="s">
        <v>20</v>
      </c>
      <c r="U61" s="70"/>
      <c r="V61" s="246">
        <v>1</v>
      </c>
      <c r="W61" s="246">
        <v>1</v>
      </c>
      <c r="X61" s="246">
        <v>1</v>
      </c>
      <c r="Y61" s="246">
        <v>1</v>
      </c>
      <c r="Z61" s="246">
        <v>1</v>
      </c>
      <c r="AA61" s="246">
        <v>1</v>
      </c>
      <c r="AB61" s="246">
        <v>1</v>
      </c>
      <c r="AC61" s="246">
        <v>1</v>
      </c>
      <c r="AD61" s="246">
        <v>1</v>
      </c>
      <c r="AE61" s="246">
        <v>1</v>
      </c>
      <c r="AF61" s="246">
        <v>1</v>
      </c>
      <c r="AG61" s="246">
        <v>1</v>
      </c>
      <c r="AH61" s="220">
        <f t="shared" si="171"/>
        <v>1</v>
      </c>
      <c r="AI61" s="7" t="s">
        <v>19</v>
      </c>
      <c r="AJ61" s="14" t="s">
        <v>20</v>
      </c>
      <c r="AK61" s="70"/>
      <c r="AL61" s="246">
        <v>2</v>
      </c>
      <c r="AM61" s="246">
        <v>2</v>
      </c>
      <c r="AN61" s="246">
        <v>2</v>
      </c>
      <c r="AO61" s="246">
        <v>2</v>
      </c>
      <c r="AP61" s="246">
        <v>2</v>
      </c>
      <c r="AQ61" s="246">
        <v>2</v>
      </c>
      <c r="AR61" s="246">
        <v>2</v>
      </c>
      <c r="AS61" s="246">
        <v>2</v>
      </c>
      <c r="AT61" s="246">
        <v>2</v>
      </c>
      <c r="AU61" s="246">
        <v>2</v>
      </c>
      <c r="AV61" s="246">
        <v>2</v>
      </c>
      <c r="AW61" s="246">
        <v>2</v>
      </c>
      <c r="AX61" s="220">
        <f t="shared" si="172"/>
        <v>2</v>
      </c>
      <c r="AY61" s="7" t="s">
        <v>19</v>
      </c>
      <c r="AZ61" s="14" t="s">
        <v>20</v>
      </c>
      <c r="BA61" s="70"/>
      <c r="BB61" s="246">
        <v>2</v>
      </c>
      <c r="BC61" s="246">
        <v>2</v>
      </c>
      <c r="BD61" s="246">
        <v>2</v>
      </c>
      <c r="BE61" s="246">
        <v>2</v>
      </c>
      <c r="BF61" s="246">
        <v>2</v>
      </c>
      <c r="BG61" s="246">
        <v>2</v>
      </c>
      <c r="BH61" s="246">
        <v>2</v>
      </c>
      <c r="BI61" s="246">
        <v>2</v>
      </c>
      <c r="BJ61" s="246">
        <v>2</v>
      </c>
      <c r="BK61" s="246">
        <v>2</v>
      </c>
      <c r="BL61" s="246">
        <v>2</v>
      </c>
      <c r="BM61" s="246">
        <v>2</v>
      </c>
      <c r="BN61" s="220">
        <f t="shared" si="173"/>
        <v>2</v>
      </c>
    </row>
    <row r="62" spans="2:66" ht="13.5" customHeight="1" outlineLevel="1" x14ac:dyDescent="0.2">
      <c r="B62" s="583" t="s">
        <v>34</v>
      </c>
      <c r="C62" s="7" t="s">
        <v>19</v>
      </c>
      <c r="D62" s="14" t="s">
        <v>20</v>
      </c>
      <c r="E62" s="70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20">
        <f t="shared" si="170"/>
        <v>0</v>
      </c>
      <c r="S62" s="7" t="s">
        <v>19</v>
      </c>
      <c r="T62" s="14" t="s">
        <v>20</v>
      </c>
      <c r="U62" s="70"/>
      <c r="V62" s="246">
        <v>1</v>
      </c>
      <c r="W62" s="246">
        <v>1</v>
      </c>
      <c r="X62" s="246">
        <v>1</v>
      </c>
      <c r="Y62" s="246">
        <v>1</v>
      </c>
      <c r="Z62" s="246">
        <v>1</v>
      </c>
      <c r="AA62" s="246">
        <v>1</v>
      </c>
      <c r="AB62" s="246">
        <v>1</v>
      </c>
      <c r="AC62" s="246">
        <v>1</v>
      </c>
      <c r="AD62" s="246">
        <v>1</v>
      </c>
      <c r="AE62" s="246">
        <v>1</v>
      </c>
      <c r="AF62" s="246">
        <v>1</v>
      </c>
      <c r="AG62" s="246">
        <v>1</v>
      </c>
      <c r="AH62" s="220">
        <f t="shared" si="171"/>
        <v>1</v>
      </c>
      <c r="AI62" s="7" t="s">
        <v>19</v>
      </c>
      <c r="AJ62" s="14" t="s">
        <v>20</v>
      </c>
      <c r="AK62" s="70"/>
      <c r="AL62" s="246">
        <v>2</v>
      </c>
      <c r="AM62" s="246">
        <v>2</v>
      </c>
      <c r="AN62" s="246">
        <v>2</v>
      </c>
      <c r="AO62" s="246">
        <v>2</v>
      </c>
      <c r="AP62" s="246">
        <v>2</v>
      </c>
      <c r="AQ62" s="246">
        <v>2</v>
      </c>
      <c r="AR62" s="246">
        <v>2</v>
      </c>
      <c r="AS62" s="246">
        <v>2</v>
      </c>
      <c r="AT62" s="246">
        <v>2</v>
      </c>
      <c r="AU62" s="246">
        <v>2</v>
      </c>
      <c r="AV62" s="246">
        <v>2</v>
      </c>
      <c r="AW62" s="246">
        <v>2</v>
      </c>
      <c r="AX62" s="220">
        <f t="shared" si="172"/>
        <v>2</v>
      </c>
      <c r="AY62" s="7" t="s">
        <v>19</v>
      </c>
      <c r="AZ62" s="14" t="s">
        <v>20</v>
      </c>
      <c r="BA62" s="70"/>
      <c r="BB62" s="246">
        <v>2</v>
      </c>
      <c r="BC62" s="246">
        <v>2</v>
      </c>
      <c r="BD62" s="246">
        <v>2</v>
      </c>
      <c r="BE62" s="246">
        <v>2</v>
      </c>
      <c r="BF62" s="246">
        <v>2</v>
      </c>
      <c r="BG62" s="246">
        <v>2</v>
      </c>
      <c r="BH62" s="246">
        <v>2</v>
      </c>
      <c r="BI62" s="246">
        <v>2</v>
      </c>
      <c r="BJ62" s="246">
        <v>2</v>
      </c>
      <c r="BK62" s="246">
        <v>2</v>
      </c>
      <c r="BL62" s="246">
        <v>2</v>
      </c>
      <c r="BM62" s="246">
        <v>2</v>
      </c>
      <c r="BN62" s="220">
        <f t="shared" si="173"/>
        <v>2</v>
      </c>
    </row>
    <row r="63" spans="2:66" outlineLevel="1" x14ac:dyDescent="0.2">
      <c r="B63" s="583" t="s">
        <v>236</v>
      </c>
      <c r="C63" s="7" t="s">
        <v>19</v>
      </c>
      <c r="D63" s="14" t="s">
        <v>20</v>
      </c>
      <c r="E63" s="70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20">
        <f t="shared" si="170"/>
        <v>0</v>
      </c>
      <c r="S63" s="7" t="s">
        <v>19</v>
      </c>
      <c r="T63" s="14" t="s">
        <v>20</v>
      </c>
      <c r="U63" s="70"/>
      <c r="V63" s="246">
        <v>1</v>
      </c>
      <c r="W63" s="246">
        <v>1</v>
      </c>
      <c r="X63" s="246">
        <v>1</v>
      </c>
      <c r="Y63" s="246">
        <v>1</v>
      </c>
      <c r="Z63" s="246">
        <v>1</v>
      </c>
      <c r="AA63" s="246">
        <v>1</v>
      </c>
      <c r="AB63" s="246">
        <v>1</v>
      </c>
      <c r="AC63" s="246">
        <v>1</v>
      </c>
      <c r="AD63" s="246">
        <v>1</v>
      </c>
      <c r="AE63" s="246">
        <v>1</v>
      </c>
      <c r="AF63" s="246">
        <v>1</v>
      </c>
      <c r="AG63" s="246">
        <v>1</v>
      </c>
      <c r="AH63" s="220">
        <f t="shared" si="171"/>
        <v>1</v>
      </c>
      <c r="AI63" s="7" t="s">
        <v>19</v>
      </c>
      <c r="AJ63" s="14" t="s">
        <v>20</v>
      </c>
      <c r="AK63" s="70"/>
      <c r="AL63" s="246">
        <v>2</v>
      </c>
      <c r="AM63" s="246">
        <v>2</v>
      </c>
      <c r="AN63" s="246">
        <v>2</v>
      </c>
      <c r="AO63" s="246">
        <v>2</v>
      </c>
      <c r="AP63" s="246">
        <v>2</v>
      </c>
      <c r="AQ63" s="246">
        <v>2</v>
      </c>
      <c r="AR63" s="246">
        <v>2</v>
      </c>
      <c r="AS63" s="246">
        <v>2</v>
      </c>
      <c r="AT63" s="246">
        <v>2</v>
      </c>
      <c r="AU63" s="246">
        <v>2</v>
      </c>
      <c r="AV63" s="246">
        <v>2</v>
      </c>
      <c r="AW63" s="246">
        <v>2</v>
      </c>
      <c r="AX63" s="220">
        <f t="shared" si="172"/>
        <v>2</v>
      </c>
      <c r="AY63" s="7" t="s">
        <v>19</v>
      </c>
      <c r="AZ63" s="14" t="s">
        <v>20</v>
      </c>
      <c r="BA63" s="70"/>
      <c r="BB63" s="246">
        <v>2</v>
      </c>
      <c r="BC63" s="246">
        <v>2</v>
      </c>
      <c r="BD63" s="246">
        <v>2</v>
      </c>
      <c r="BE63" s="246">
        <v>2</v>
      </c>
      <c r="BF63" s="246">
        <v>2</v>
      </c>
      <c r="BG63" s="246">
        <v>2</v>
      </c>
      <c r="BH63" s="246">
        <v>2</v>
      </c>
      <c r="BI63" s="246">
        <v>2</v>
      </c>
      <c r="BJ63" s="246">
        <v>2</v>
      </c>
      <c r="BK63" s="246">
        <v>2</v>
      </c>
      <c r="BL63" s="246">
        <v>2</v>
      </c>
      <c r="BM63" s="246">
        <v>2</v>
      </c>
      <c r="BN63" s="220">
        <f t="shared" si="173"/>
        <v>2</v>
      </c>
    </row>
    <row r="64" spans="2:66" outlineLevel="1" x14ac:dyDescent="0.2">
      <c r="B64" s="583" t="s">
        <v>129</v>
      </c>
      <c r="C64" s="7" t="s">
        <v>19</v>
      </c>
      <c r="D64" s="14" t="s">
        <v>20</v>
      </c>
      <c r="E64" s="70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20">
        <f t="shared" si="170"/>
        <v>0</v>
      </c>
      <c r="S64" s="7" t="s">
        <v>19</v>
      </c>
      <c r="T64" s="14" t="s">
        <v>20</v>
      </c>
      <c r="U64" s="70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20">
        <f t="shared" si="171"/>
        <v>0</v>
      </c>
      <c r="AI64" s="7" t="s">
        <v>19</v>
      </c>
      <c r="AJ64" s="14" t="s">
        <v>20</v>
      </c>
      <c r="AK64" s="70"/>
      <c r="AL64" s="246"/>
      <c r="AM64" s="246"/>
      <c r="AN64" s="246"/>
      <c r="AO64" s="246"/>
      <c r="AP64" s="246"/>
      <c r="AQ64" s="246"/>
      <c r="AR64" s="246"/>
      <c r="AS64" s="246"/>
      <c r="AT64" s="246"/>
      <c r="AU64" s="246"/>
      <c r="AV64" s="246"/>
      <c r="AW64" s="246"/>
      <c r="AX64" s="220">
        <f t="shared" si="172"/>
        <v>0</v>
      </c>
      <c r="AY64" s="7" t="s">
        <v>19</v>
      </c>
      <c r="AZ64" s="14" t="s">
        <v>20</v>
      </c>
      <c r="BA64" s="70"/>
      <c r="BB64" s="246"/>
      <c r="BC64" s="246"/>
      <c r="BD64" s="246"/>
      <c r="BE64" s="246"/>
      <c r="BF64" s="246"/>
      <c r="BG64" s="246"/>
      <c r="BH64" s="246"/>
      <c r="BI64" s="246"/>
      <c r="BJ64" s="246"/>
      <c r="BK64" s="246"/>
      <c r="BL64" s="246"/>
      <c r="BM64" s="246"/>
      <c r="BN64" s="220">
        <f t="shared" si="173"/>
        <v>0</v>
      </c>
    </row>
    <row r="65" spans="2:66" outlineLevel="1" x14ac:dyDescent="0.2">
      <c r="B65" s="23" t="s">
        <v>130</v>
      </c>
      <c r="C65" s="7" t="s">
        <v>19</v>
      </c>
      <c r="D65" s="14" t="s">
        <v>20</v>
      </c>
      <c r="E65" s="70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20">
        <f t="shared" si="170"/>
        <v>0</v>
      </c>
      <c r="S65" s="7" t="s">
        <v>19</v>
      </c>
      <c r="T65" s="14" t="s">
        <v>20</v>
      </c>
      <c r="U65" s="70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20">
        <f t="shared" si="171"/>
        <v>0</v>
      </c>
      <c r="AI65" s="7" t="s">
        <v>19</v>
      </c>
      <c r="AJ65" s="14" t="s">
        <v>20</v>
      </c>
      <c r="AK65" s="70"/>
      <c r="AL65" s="246"/>
      <c r="AM65" s="246"/>
      <c r="AN65" s="246"/>
      <c r="AO65" s="246"/>
      <c r="AP65" s="246"/>
      <c r="AQ65" s="246"/>
      <c r="AR65" s="246"/>
      <c r="AS65" s="246"/>
      <c r="AT65" s="246"/>
      <c r="AU65" s="246"/>
      <c r="AV65" s="246"/>
      <c r="AW65" s="246"/>
      <c r="AX65" s="220">
        <f t="shared" si="172"/>
        <v>0</v>
      </c>
      <c r="AY65" s="7" t="s">
        <v>19</v>
      </c>
      <c r="AZ65" s="14" t="s">
        <v>20</v>
      </c>
      <c r="BA65" s="70"/>
      <c r="BB65" s="246"/>
      <c r="BC65" s="246"/>
      <c r="BD65" s="246"/>
      <c r="BE65" s="246"/>
      <c r="BF65" s="246"/>
      <c r="BG65" s="246"/>
      <c r="BH65" s="246"/>
      <c r="BI65" s="246"/>
      <c r="BJ65" s="246"/>
      <c r="BK65" s="246"/>
      <c r="BL65" s="246"/>
      <c r="BM65" s="246"/>
      <c r="BN65" s="220">
        <f t="shared" si="173"/>
        <v>0</v>
      </c>
    </row>
    <row r="66" spans="2:66" outlineLevel="1" x14ac:dyDescent="0.2">
      <c r="B66" s="23" t="s">
        <v>230</v>
      </c>
      <c r="C66" s="7" t="s">
        <v>19</v>
      </c>
      <c r="D66" s="14" t="s">
        <v>20</v>
      </c>
      <c r="E66" s="1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20">
        <f t="shared" si="170"/>
        <v>0</v>
      </c>
      <c r="S66" s="7" t="s">
        <v>19</v>
      </c>
      <c r="T66" s="14" t="s">
        <v>20</v>
      </c>
      <c r="U66" s="1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20">
        <f t="shared" si="171"/>
        <v>0</v>
      </c>
      <c r="AI66" s="7" t="s">
        <v>19</v>
      </c>
      <c r="AJ66" s="14" t="s">
        <v>20</v>
      </c>
      <c r="AK66" s="1"/>
      <c r="AL66" s="246"/>
      <c r="AM66" s="246"/>
      <c r="AN66" s="246"/>
      <c r="AO66" s="246"/>
      <c r="AP66" s="246"/>
      <c r="AQ66" s="246"/>
      <c r="AR66" s="246"/>
      <c r="AS66" s="246"/>
      <c r="AT66" s="246"/>
      <c r="AU66" s="246"/>
      <c r="AV66" s="246"/>
      <c r="AW66" s="246"/>
      <c r="AX66" s="220">
        <f t="shared" si="172"/>
        <v>0</v>
      </c>
      <c r="AY66" s="7" t="s">
        <v>19</v>
      </c>
      <c r="AZ66" s="14" t="s">
        <v>20</v>
      </c>
      <c r="BA66" s="1"/>
      <c r="BB66" s="246"/>
      <c r="BC66" s="246"/>
      <c r="BD66" s="246"/>
      <c r="BE66" s="246"/>
      <c r="BF66" s="246"/>
      <c r="BG66" s="246"/>
      <c r="BH66" s="246"/>
      <c r="BI66" s="246"/>
      <c r="BJ66" s="246"/>
      <c r="BK66" s="246"/>
      <c r="BL66" s="246"/>
      <c r="BM66" s="246"/>
      <c r="BN66" s="220">
        <f t="shared" si="173"/>
        <v>0</v>
      </c>
    </row>
    <row r="67" spans="2:66" outlineLevel="1" x14ac:dyDescent="0.2">
      <c r="B67" s="583" t="s">
        <v>231</v>
      </c>
      <c r="C67" s="7" t="s">
        <v>19</v>
      </c>
      <c r="D67" s="14" t="s">
        <v>20</v>
      </c>
      <c r="E67" s="70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20">
        <f t="shared" si="170"/>
        <v>0</v>
      </c>
      <c r="S67" s="7" t="s">
        <v>19</v>
      </c>
      <c r="T67" s="14" t="s">
        <v>20</v>
      </c>
      <c r="U67" s="70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20">
        <f t="shared" si="171"/>
        <v>0</v>
      </c>
      <c r="AI67" s="7" t="s">
        <v>19</v>
      </c>
      <c r="AJ67" s="14" t="s">
        <v>20</v>
      </c>
      <c r="AK67" s="70"/>
      <c r="AL67" s="246"/>
      <c r="AM67" s="246"/>
      <c r="AN67" s="246"/>
      <c r="AO67" s="246"/>
      <c r="AP67" s="246"/>
      <c r="AQ67" s="246"/>
      <c r="AR67" s="246"/>
      <c r="AS67" s="246"/>
      <c r="AT67" s="246"/>
      <c r="AU67" s="246"/>
      <c r="AV67" s="246"/>
      <c r="AW67" s="246"/>
      <c r="AX67" s="220">
        <f t="shared" si="172"/>
        <v>0</v>
      </c>
      <c r="AY67" s="7" t="s">
        <v>19</v>
      </c>
      <c r="AZ67" s="14" t="s">
        <v>20</v>
      </c>
      <c r="BA67" s="70"/>
      <c r="BB67" s="246"/>
      <c r="BC67" s="246"/>
      <c r="BD67" s="246"/>
      <c r="BE67" s="246"/>
      <c r="BF67" s="246"/>
      <c r="BG67" s="246"/>
      <c r="BH67" s="246"/>
      <c r="BI67" s="246"/>
      <c r="BJ67" s="246"/>
      <c r="BK67" s="246"/>
      <c r="BL67" s="246"/>
      <c r="BM67" s="246"/>
      <c r="BN67" s="220">
        <f t="shared" si="173"/>
        <v>0</v>
      </c>
    </row>
    <row r="68" spans="2:66" outlineLevel="1" x14ac:dyDescent="0.2">
      <c r="B68" s="583" t="s">
        <v>228</v>
      </c>
      <c r="C68" s="7" t="s">
        <v>19</v>
      </c>
      <c r="D68" s="14" t="s">
        <v>20</v>
      </c>
      <c r="E68" s="70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20">
        <f t="shared" si="170"/>
        <v>0</v>
      </c>
      <c r="S68" s="7" t="s">
        <v>19</v>
      </c>
      <c r="T68" s="14" t="s">
        <v>20</v>
      </c>
      <c r="U68" s="70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20">
        <f t="shared" si="171"/>
        <v>0</v>
      </c>
      <c r="AI68" s="7" t="s">
        <v>19</v>
      </c>
      <c r="AJ68" s="14" t="s">
        <v>20</v>
      </c>
      <c r="AK68" s="70"/>
      <c r="AL68" s="246"/>
      <c r="AM68" s="246"/>
      <c r="AN68" s="246"/>
      <c r="AO68" s="246"/>
      <c r="AP68" s="246"/>
      <c r="AQ68" s="246"/>
      <c r="AR68" s="246"/>
      <c r="AS68" s="246"/>
      <c r="AT68" s="246"/>
      <c r="AU68" s="246"/>
      <c r="AV68" s="246"/>
      <c r="AW68" s="246"/>
      <c r="AX68" s="220">
        <f t="shared" si="172"/>
        <v>0</v>
      </c>
      <c r="AY68" s="7" t="s">
        <v>19</v>
      </c>
      <c r="AZ68" s="14" t="s">
        <v>20</v>
      </c>
      <c r="BA68" s="70"/>
      <c r="BB68" s="246"/>
      <c r="BC68" s="246"/>
      <c r="BD68" s="246"/>
      <c r="BE68" s="246"/>
      <c r="BF68" s="246"/>
      <c r="BG68" s="246"/>
      <c r="BH68" s="246"/>
      <c r="BI68" s="246"/>
      <c r="BJ68" s="246"/>
      <c r="BK68" s="246"/>
      <c r="BL68" s="246"/>
      <c r="BM68" s="246"/>
      <c r="BN68" s="220">
        <f t="shared" si="173"/>
        <v>0</v>
      </c>
    </row>
    <row r="69" spans="2:66" outlineLevel="1" x14ac:dyDescent="0.2">
      <c r="B69" s="583" t="s">
        <v>232</v>
      </c>
      <c r="C69" s="7" t="s">
        <v>19</v>
      </c>
      <c r="D69" s="14" t="s">
        <v>20</v>
      </c>
      <c r="E69" s="70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20">
        <f t="shared" si="170"/>
        <v>0</v>
      </c>
      <c r="S69" s="7" t="s">
        <v>19</v>
      </c>
      <c r="T69" s="14" t="s">
        <v>20</v>
      </c>
      <c r="U69" s="70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20">
        <f t="shared" si="171"/>
        <v>0</v>
      </c>
      <c r="AI69" s="7" t="s">
        <v>19</v>
      </c>
      <c r="AJ69" s="14" t="s">
        <v>20</v>
      </c>
      <c r="AK69" s="70"/>
      <c r="AL69" s="246"/>
      <c r="AM69" s="246"/>
      <c r="AN69" s="246"/>
      <c r="AO69" s="246"/>
      <c r="AP69" s="246"/>
      <c r="AQ69" s="246"/>
      <c r="AR69" s="246"/>
      <c r="AS69" s="246"/>
      <c r="AT69" s="246"/>
      <c r="AU69" s="246"/>
      <c r="AV69" s="246"/>
      <c r="AW69" s="246"/>
      <c r="AX69" s="220">
        <f t="shared" si="172"/>
        <v>0</v>
      </c>
      <c r="AY69" s="7" t="s">
        <v>19</v>
      </c>
      <c r="AZ69" s="14" t="s">
        <v>20</v>
      </c>
      <c r="BA69" s="70"/>
      <c r="BB69" s="246"/>
      <c r="BC69" s="246"/>
      <c r="BD69" s="246"/>
      <c r="BE69" s="246"/>
      <c r="BF69" s="246"/>
      <c r="BG69" s="246"/>
      <c r="BH69" s="246"/>
      <c r="BI69" s="246"/>
      <c r="BJ69" s="246"/>
      <c r="BK69" s="246"/>
      <c r="BL69" s="246"/>
      <c r="BM69" s="246"/>
      <c r="BN69" s="220">
        <f t="shared" si="173"/>
        <v>0</v>
      </c>
    </row>
    <row r="70" spans="2:66" outlineLevel="1" x14ac:dyDescent="0.2">
      <c r="B70" s="583" t="s">
        <v>234</v>
      </c>
      <c r="C70" s="7" t="s">
        <v>19</v>
      </c>
      <c r="D70" s="14" t="s">
        <v>20</v>
      </c>
      <c r="E70" s="70"/>
      <c r="F70" s="246"/>
      <c r="G70" s="246"/>
      <c r="H70" s="246"/>
      <c r="I70" s="246"/>
      <c r="J70" s="246"/>
      <c r="K70" s="246">
        <v>1</v>
      </c>
      <c r="L70" s="246">
        <v>1</v>
      </c>
      <c r="M70" s="246">
        <v>1</v>
      </c>
      <c r="N70" s="246">
        <v>1</v>
      </c>
      <c r="O70" s="246">
        <v>1</v>
      </c>
      <c r="P70" s="246">
        <v>1</v>
      </c>
      <c r="Q70" s="246">
        <v>1</v>
      </c>
      <c r="R70" s="220">
        <f t="shared" si="170"/>
        <v>1</v>
      </c>
      <c r="S70" s="7" t="s">
        <v>19</v>
      </c>
      <c r="T70" s="14" t="s">
        <v>20</v>
      </c>
      <c r="U70" s="70"/>
      <c r="V70" s="246">
        <v>6</v>
      </c>
      <c r="W70" s="246">
        <v>6</v>
      </c>
      <c r="X70" s="246">
        <v>6</v>
      </c>
      <c r="Y70" s="246">
        <v>6</v>
      </c>
      <c r="Z70" s="246">
        <v>6</v>
      </c>
      <c r="AA70" s="246">
        <v>6</v>
      </c>
      <c r="AB70" s="246">
        <v>6</v>
      </c>
      <c r="AC70" s="246">
        <v>6</v>
      </c>
      <c r="AD70" s="246">
        <v>6</v>
      </c>
      <c r="AE70" s="246">
        <v>6</v>
      </c>
      <c r="AF70" s="246">
        <v>6</v>
      </c>
      <c r="AG70" s="246">
        <v>6</v>
      </c>
      <c r="AH70" s="220">
        <f t="shared" si="171"/>
        <v>6</v>
      </c>
      <c r="AI70" s="7" t="s">
        <v>19</v>
      </c>
      <c r="AJ70" s="14" t="s">
        <v>20</v>
      </c>
      <c r="AK70" s="70"/>
      <c r="AL70" s="246">
        <f>AG70*2</f>
        <v>12</v>
      </c>
      <c r="AM70" s="246">
        <f>AL70</f>
        <v>12</v>
      </c>
      <c r="AN70" s="246">
        <f t="shared" ref="AN70:AW70" si="176">AM70</f>
        <v>12</v>
      </c>
      <c r="AO70" s="246">
        <f t="shared" si="176"/>
        <v>12</v>
      </c>
      <c r="AP70" s="246">
        <f t="shared" si="176"/>
        <v>12</v>
      </c>
      <c r="AQ70" s="246">
        <f t="shared" si="176"/>
        <v>12</v>
      </c>
      <c r="AR70" s="246">
        <f t="shared" si="176"/>
        <v>12</v>
      </c>
      <c r="AS70" s="246">
        <f t="shared" si="176"/>
        <v>12</v>
      </c>
      <c r="AT70" s="246">
        <f t="shared" si="176"/>
        <v>12</v>
      </c>
      <c r="AU70" s="246">
        <f t="shared" si="176"/>
        <v>12</v>
      </c>
      <c r="AV70" s="246">
        <f t="shared" si="176"/>
        <v>12</v>
      </c>
      <c r="AW70" s="246">
        <f t="shared" si="176"/>
        <v>12</v>
      </c>
      <c r="AX70" s="220">
        <f t="shared" si="172"/>
        <v>12</v>
      </c>
      <c r="AY70" s="7" t="s">
        <v>19</v>
      </c>
      <c r="AZ70" s="14" t="s">
        <v>20</v>
      </c>
      <c r="BA70" s="70"/>
      <c r="BB70" s="246">
        <f>AW70*2</f>
        <v>24</v>
      </c>
      <c r="BC70" s="246">
        <f>BB70</f>
        <v>24</v>
      </c>
      <c r="BD70" s="246">
        <f t="shared" ref="BD70:BM70" si="177">BC70</f>
        <v>24</v>
      </c>
      <c r="BE70" s="246">
        <f t="shared" si="177"/>
        <v>24</v>
      </c>
      <c r="BF70" s="246">
        <f t="shared" si="177"/>
        <v>24</v>
      </c>
      <c r="BG70" s="246">
        <f t="shared" si="177"/>
        <v>24</v>
      </c>
      <c r="BH70" s="246">
        <f t="shared" si="177"/>
        <v>24</v>
      </c>
      <c r="BI70" s="246">
        <f t="shared" si="177"/>
        <v>24</v>
      </c>
      <c r="BJ70" s="246">
        <f t="shared" si="177"/>
        <v>24</v>
      </c>
      <c r="BK70" s="246">
        <f t="shared" si="177"/>
        <v>24</v>
      </c>
      <c r="BL70" s="246">
        <f t="shared" si="177"/>
        <v>24</v>
      </c>
      <c r="BM70" s="246">
        <f t="shared" si="177"/>
        <v>24</v>
      </c>
      <c r="BN70" s="220">
        <f t="shared" si="173"/>
        <v>24</v>
      </c>
    </row>
    <row r="71" spans="2:66" outlineLevel="1" x14ac:dyDescent="0.2">
      <c r="B71" s="583" t="s">
        <v>249</v>
      </c>
      <c r="C71" s="7" t="s">
        <v>19</v>
      </c>
      <c r="D71" s="14" t="s">
        <v>20</v>
      </c>
      <c r="E71" s="70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20"/>
      <c r="S71" s="7" t="s">
        <v>19</v>
      </c>
      <c r="T71" s="14" t="s">
        <v>20</v>
      </c>
      <c r="U71" s="70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20"/>
      <c r="AI71" s="7" t="s">
        <v>19</v>
      </c>
      <c r="AJ71" s="14" t="s">
        <v>20</v>
      </c>
      <c r="AK71" s="70"/>
      <c r="AL71" s="246"/>
      <c r="AM71" s="246"/>
      <c r="AN71" s="246"/>
      <c r="AO71" s="246"/>
      <c r="AP71" s="246"/>
      <c r="AQ71" s="246"/>
      <c r="AR71" s="246"/>
      <c r="AS71" s="246"/>
      <c r="AT71" s="246"/>
      <c r="AU71" s="246"/>
      <c r="AV71" s="246"/>
      <c r="AW71" s="246"/>
      <c r="AX71" s="220"/>
      <c r="AY71" s="7" t="s">
        <v>19</v>
      </c>
      <c r="AZ71" s="14" t="s">
        <v>20</v>
      </c>
      <c r="BA71" s="70"/>
      <c r="BB71" s="246"/>
      <c r="BC71" s="246"/>
      <c r="BD71" s="246"/>
      <c r="BE71" s="246"/>
      <c r="BF71" s="246"/>
      <c r="BG71" s="246"/>
      <c r="BH71" s="246"/>
      <c r="BI71" s="246"/>
      <c r="BJ71" s="246"/>
      <c r="BK71" s="246"/>
      <c r="BL71" s="246"/>
      <c r="BM71" s="246"/>
      <c r="BN71" s="220"/>
    </row>
    <row r="72" spans="2:66" outlineLevel="1" x14ac:dyDescent="0.2">
      <c r="B72" s="583" t="s">
        <v>248</v>
      </c>
      <c r="C72" s="7" t="s">
        <v>19</v>
      </c>
      <c r="D72" s="14" t="s">
        <v>20</v>
      </c>
      <c r="E72" s="70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20">
        <f t="shared" si="170"/>
        <v>0</v>
      </c>
      <c r="S72" s="7" t="s">
        <v>19</v>
      </c>
      <c r="T72" s="14" t="s">
        <v>20</v>
      </c>
      <c r="U72" s="70"/>
      <c r="V72" s="246">
        <v>1</v>
      </c>
      <c r="W72" s="246">
        <v>1</v>
      </c>
      <c r="X72" s="246">
        <v>1</v>
      </c>
      <c r="Y72" s="246">
        <v>1</v>
      </c>
      <c r="Z72" s="246">
        <v>1</v>
      </c>
      <c r="AA72" s="246">
        <v>1</v>
      </c>
      <c r="AB72" s="246">
        <v>1</v>
      </c>
      <c r="AC72" s="246">
        <v>1</v>
      </c>
      <c r="AD72" s="246">
        <v>1</v>
      </c>
      <c r="AE72" s="246">
        <v>1</v>
      </c>
      <c r="AF72" s="246">
        <v>1</v>
      </c>
      <c r="AG72" s="246">
        <v>1</v>
      </c>
      <c r="AH72" s="220">
        <f t="shared" ref="AH72" si="178">AG72</f>
        <v>1</v>
      </c>
      <c r="AI72" s="7" t="s">
        <v>19</v>
      </c>
      <c r="AJ72" s="14" t="s">
        <v>20</v>
      </c>
      <c r="AK72" s="70"/>
      <c r="AL72" s="246">
        <f>AG72*3</f>
        <v>3</v>
      </c>
      <c r="AM72" s="246">
        <f>AL72</f>
        <v>3</v>
      </c>
      <c r="AN72" s="246">
        <f t="shared" ref="AN72:AW72" si="179">AM72</f>
        <v>3</v>
      </c>
      <c r="AO72" s="246">
        <f t="shared" si="179"/>
        <v>3</v>
      </c>
      <c r="AP72" s="246">
        <f t="shared" si="179"/>
        <v>3</v>
      </c>
      <c r="AQ72" s="246">
        <f t="shared" si="179"/>
        <v>3</v>
      </c>
      <c r="AR72" s="246">
        <f t="shared" si="179"/>
        <v>3</v>
      </c>
      <c r="AS72" s="246">
        <f t="shared" si="179"/>
        <v>3</v>
      </c>
      <c r="AT72" s="246">
        <f t="shared" si="179"/>
        <v>3</v>
      </c>
      <c r="AU72" s="246">
        <f t="shared" si="179"/>
        <v>3</v>
      </c>
      <c r="AV72" s="246">
        <f t="shared" si="179"/>
        <v>3</v>
      </c>
      <c r="AW72" s="246">
        <f t="shared" si="179"/>
        <v>3</v>
      </c>
      <c r="AX72" s="220">
        <f t="shared" ref="AX72" si="180">AW72</f>
        <v>3</v>
      </c>
      <c r="AY72" s="7" t="s">
        <v>19</v>
      </c>
      <c r="AZ72" s="14" t="s">
        <v>20</v>
      </c>
      <c r="BA72" s="70"/>
      <c r="BB72" s="246">
        <f>AW72*3</f>
        <v>9</v>
      </c>
      <c r="BC72" s="246">
        <f>BB72</f>
        <v>9</v>
      </c>
      <c r="BD72" s="246">
        <f t="shared" ref="BD72:BM72" si="181">BC72</f>
        <v>9</v>
      </c>
      <c r="BE72" s="246">
        <f t="shared" si="181"/>
        <v>9</v>
      </c>
      <c r="BF72" s="246">
        <f t="shared" si="181"/>
        <v>9</v>
      </c>
      <c r="BG72" s="246">
        <f t="shared" si="181"/>
        <v>9</v>
      </c>
      <c r="BH72" s="246">
        <f t="shared" si="181"/>
        <v>9</v>
      </c>
      <c r="BI72" s="246">
        <f t="shared" si="181"/>
        <v>9</v>
      </c>
      <c r="BJ72" s="246">
        <f t="shared" si="181"/>
        <v>9</v>
      </c>
      <c r="BK72" s="246">
        <f t="shared" si="181"/>
        <v>9</v>
      </c>
      <c r="BL72" s="246">
        <f t="shared" si="181"/>
        <v>9</v>
      </c>
      <c r="BM72" s="246">
        <f t="shared" si="181"/>
        <v>9</v>
      </c>
      <c r="BN72" s="220">
        <f t="shared" ref="BN72" si="182">BM72</f>
        <v>9</v>
      </c>
    </row>
    <row r="73" spans="2:66" x14ac:dyDescent="0.2">
      <c r="B73" s="23" t="s">
        <v>36</v>
      </c>
      <c r="C73" s="24"/>
      <c r="D73" s="32"/>
      <c r="E73" s="73"/>
      <c r="F73" s="243">
        <f t="shared" ref="F73:Q73" si="183">SUM(F51:F72)</f>
        <v>0</v>
      </c>
      <c r="G73" s="244">
        <f t="shared" si="183"/>
        <v>3</v>
      </c>
      <c r="H73" s="244">
        <f t="shared" si="183"/>
        <v>3</v>
      </c>
      <c r="I73" s="244">
        <f t="shared" si="183"/>
        <v>3</v>
      </c>
      <c r="J73" s="244">
        <f t="shared" si="183"/>
        <v>3</v>
      </c>
      <c r="K73" s="244">
        <f t="shared" si="183"/>
        <v>6</v>
      </c>
      <c r="L73" s="244">
        <f t="shared" si="183"/>
        <v>6</v>
      </c>
      <c r="M73" s="244">
        <f t="shared" si="183"/>
        <v>6</v>
      </c>
      <c r="N73" s="244">
        <f t="shared" si="183"/>
        <v>6</v>
      </c>
      <c r="O73" s="244">
        <f t="shared" si="183"/>
        <v>6</v>
      </c>
      <c r="P73" s="244">
        <f t="shared" si="183"/>
        <v>6</v>
      </c>
      <c r="Q73" s="245">
        <f t="shared" si="183"/>
        <v>6</v>
      </c>
      <c r="R73" s="246">
        <f>Q73</f>
        <v>6</v>
      </c>
      <c r="S73" s="24"/>
      <c r="T73" s="32"/>
      <c r="U73" s="73"/>
      <c r="V73" s="243">
        <f t="shared" ref="V73:AG73" si="184">SUM(V51:V72)</f>
        <v>18</v>
      </c>
      <c r="W73" s="244">
        <f t="shared" si="184"/>
        <v>18</v>
      </c>
      <c r="X73" s="244">
        <f t="shared" si="184"/>
        <v>18</v>
      </c>
      <c r="Y73" s="244">
        <f t="shared" si="184"/>
        <v>18</v>
      </c>
      <c r="Z73" s="244">
        <f t="shared" si="184"/>
        <v>18</v>
      </c>
      <c r="AA73" s="244">
        <f t="shared" si="184"/>
        <v>18</v>
      </c>
      <c r="AB73" s="244">
        <f t="shared" si="184"/>
        <v>18</v>
      </c>
      <c r="AC73" s="244">
        <f t="shared" si="184"/>
        <v>18</v>
      </c>
      <c r="AD73" s="244">
        <f t="shared" si="184"/>
        <v>18</v>
      </c>
      <c r="AE73" s="244">
        <f t="shared" si="184"/>
        <v>18</v>
      </c>
      <c r="AF73" s="244">
        <f t="shared" si="184"/>
        <v>18</v>
      </c>
      <c r="AG73" s="245">
        <f t="shared" si="184"/>
        <v>18</v>
      </c>
      <c r="AH73" s="246">
        <f>AG73</f>
        <v>18</v>
      </c>
      <c r="AI73" s="24"/>
      <c r="AJ73" s="32"/>
      <c r="AK73" s="73"/>
      <c r="AL73" s="243">
        <f t="shared" ref="AL73:AW73" si="185">SUM(AL51:AL72)</f>
        <v>38</v>
      </c>
      <c r="AM73" s="244">
        <f t="shared" si="185"/>
        <v>38</v>
      </c>
      <c r="AN73" s="244">
        <f t="shared" si="185"/>
        <v>38</v>
      </c>
      <c r="AO73" s="244">
        <f t="shared" si="185"/>
        <v>38</v>
      </c>
      <c r="AP73" s="244">
        <f t="shared" si="185"/>
        <v>38</v>
      </c>
      <c r="AQ73" s="244">
        <f t="shared" si="185"/>
        <v>38</v>
      </c>
      <c r="AR73" s="244">
        <f t="shared" si="185"/>
        <v>38</v>
      </c>
      <c r="AS73" s="244">
        <f t="shared" si="185"/>
        <v>38</v>
      </c>
      <c r="AT73" s="244">
        <f t="shared" si="185"/>
        <v>38</v>
      </c>
      <c r="AU73" s="244">
        <f t="shared" si="185"/>
        <v>38</v>
      </c>
      <c r="AV73" s="244">
        <f t="shared" si="185"/>
        <v>38</v>
      </c>
      <c r="AW73" s="245">
        <f t="shared" si="185"/>
        <v>38</v>
      </c>
      <c r="AX73" s="246">
        <f>AW73</f>
        <v>38</v>
      </c>
      <c r="AY73" s="24"/>
      <c r="AZ73" s="32"/>
      <c r="BA73" s="73"/>
      <c r="BB73" s="243">
        <f t="shared" ref="BB73:BM73" si="186">SUM(BB51:BB72)</f>
        <v>65</v>
      </c>
      <c r="BC73" s="244">
        <f t="shared" si="186"/>
        <v>65</v>
      </c>
      <c r="BD73" s="244">
        <f t="shared" si="186"/>
        <v>65</v>
      </c>
      <c r="BE73" s="244">
        <f t="shared" si="186"/>
        <v>65</v>
      </c>
      <c r="BF73" s="244">
        <f t="shared" si="186"/>
        <v>65</v>
      </c>
      <c r="BG73" s="244">
        <f t="shared" si="186"/>
        <v>65</v>
      </c>
      <c r="BH73" s="244">
        <f t="shared" si="186"/>
        <v>65</v>
      </c>
      <c r="BI73" s="244">
        <f t="shared" si="186"/>
        <v>65</v>
      </c>
      <c r="BJ73" s="244">
        <f t="shared" si="186"/>
        <v>65</v>
      </c>
      <c r="BK73" s="244">
        <f t="shared" si="186"/>
        <v>65</v>
      </c>
      <c r="BL73" s="244">
        <f t="shared" si="186"/>
        <v>65</v>
      </c>
      <c r="BM73" s="245">
        <f t="shared" si="186"/>
        <v>65</v>
      </c>
      <c r="BN73" s="246">
        <f>BM73</f>
        <v>65</v>
      </c>
    </row>
    <row r="74" spans="2:66" x14ac:dyDescent="0.2">
      <c r="B74" s="37" t="s">
        <v>37</v>
      </c>
      <c r="C74" s="34"/>
      <c r="D74" s="35"/>
      <c r="E74" s="3"/>
      <c r="F74" s="247">
        <f t="shared" ref="F74:L74" si="187">F52+F57+F58+F61+F62+F63+F64+F67+F65+F68</f>
        <v>0</v>
      </c>
      <c r="G74" s="247">
        <f t="shared" si="187"/>
        <v>1</v>
      </c>
      <c r="H74" s="247">
        <f t="shared" si="187"/>
        <v>1</v>
      </c>
      <c r="I74" s="247">
        <f t="shared" si="187"/>
        <v>1</v>
      </c>
      <c r="J74" s="247">
        <f t="shared" si="187"/>
        <v>1</v>
      </c>
      <c r="K74" s="247">
        <f t="shared" si="187"/>
        <v>2</v>
      </c>
      <c r="L74" s="247">
        <f t="shared" si="187"/>
        <v>2</v>
      </c>
      <c r="M74" s="247">
        <f>M52+M63+M64+M65+M66+M67+M68+M69</f>
        <v>1</v>
      </c>
      <c r="N74" s="247">
        <f>N52+N63+N64+N65+N66+N67+N68+N69</f>
        <v>1</v>
      </c>
      <c r="O74" s="247">
        <f>O52+O63+O64+O65+O66+O67+O68+O69</f>
        <v>1</v>
      </c>
      <c r="P74" s="247">
        <f>P52+P63+P64+P65+P66+P67+P68+P69</f>
        <v>1</v>
      </c>
      <c r="Q74" s="247">
        <f>Q52+Q63+Q64+Q65+Q66+Q67+Q68+Q69</f>
        <v>1</v>
      </c>
      <c r="R74" s="248">
        <f>Q74</f>
        <v>1</v>
      </c>
      <c r="S74" s="34"/>
      <c r="T74" s="35"/>
      <c r="U74" s="3"/>
      <c r="V74" s="247">
        <f t="shared" ref="V74:AB74" si="188">V52+V57+V58+V61+V62+V63+V64+V67+V65+V68</f>
        <v>7</v>
      </c>
      <c r="W74" s="247">
        <f t="shared" si="188"/>
        <v>7</v>
      </c>
      <c r="X74" s="247">
        <f t="shared" si="188"/>
        <v>7</v>
      </c>
      <c r="Y74" s="247">
        <f t="shared" si="188"/>
        <v>7</v>
      </c>
      <c r="Z74" s="247">
        <f t="shared" si="188"/>
        <v>7</v>
      </c>
      <c r="AA74" s="247">
        <f t="shared" si="188"/>
        <v>7</v>
      </c>
      <c r="AB74" s="247">
        <f t="shared" si="188"/>
        <v>7</v>
      </c>
      <c r="AC74" s="247">
        <f>AC52+AC63+AC64+AC65+AC66+AC67+AC68+AC69</f>
        <v>2</v>
      </c>
      <c r="AD74" s="247">
        <f>AD52+AD63+AD64+AD65+AD66+AD67+AD68+AD69</f>
        <v>2</v>
      </c>
      <c r="AE74" s="247">
        <f>AE52+AE63+AE64+AE65+AE66+AE67+AE68+AE69</f>
        <v>2</v>
      </c>
      <c r="AF74" s="247">
        <f>AF52+AF63+AF64+AF65+AF66+AF67+AF68+AF69</f>
        <v>2</v>
      </c>
      <c r="AG74" s="247">
        <f>AG52+AG63+AG64+AG65+AG66+AG67+AG68+AG69</f>
        <v>2</v>
      </c>
      <c r="AH74" s="248">
        <f>AG74</f>
        <v>2</v>
      </c>
      <c r="AI74" s="34"/>
      <c r="AJ74" s="35"/>
      <c r="AK74" s="3"/>
      <c r="AL74" s="247">
        <f t="shared" ref="AL74:AR74" si="189">AL52+AL57+AL58+AL61+AL62+AL63+AL64+AL67+AL65+AL68</f>
        <v>16</v>
      </c>
      <c r="AM74" s="247">
        <f t="shared" si="189"/>
        <v>16</v>
      </c>
      <c r="AN74" s="247">
        <f t="shared" si="189"/>
        <v>16</v>
      </c>
      <c r="AO74" s="247">
        <f t="shared" si="189"/>
        <v>16</v>
      </c>
      <c r="AP74" s="247">
        <f t="shared" si="189"/>
        <v>16</v>
      </c>
      <c r="AQ74" s="247">
        <f t="shared" si="189"/>
        <v>16</v>
      </c>
      <c r="AR74" s="247">
        <f t="shared" si="189"/>
        <v>16</v>
      </c>
      <c r="AS74" s="247">
        <f>AS52+AS63+AS64+AS65+AS66+AS67+AS68+AS69</f>
        <v>3</v>
      </c>
      <c r="AT74" s="247">
        <f>AT52+AT63+AT64+AT65+AT66+AT67+AT68+AT69</f>
        <v>3</v>
      </c>
      <c r="AU74" s="247">
        <f>AU52+AU63+AU64+AU65+AU66+AU67+AU68+AU69</f>
        <v>3</v>
      </c>
      <c r="AV74" s="247">
        <f>AV52+AV63+AV64+AV65+AV66+AV67+AV68+AV69</f>
        <v>3</v>
      </c>
      <c r="AW74" s="247">
        <f>AW52+AW63+AW64+AW65+AW66+AW67+AW68+AW69</f>
        <v>3</v>
      </c>
      <c r="AX74" s="248">
        <f>AW74</f>
        <v>3</v>
      </c>
      <c r="AY74" s="34"/>
      <c r="AZ74" s="35"/>
      <c r="BA74" s="3"/>
      <c r="BB74" s="247">
        <f t="shared" ref="BB74:BH74" si="190">BB52+BB57+BB58+BB61+BB62+BB63+BB64+BB67+BB65+BB68</f>
        <v>25</v>
      </c>
      <c r="BC74" s="247">
        <f t="shared" si="190"/>
        <v>25</v>
      </c>
      <c r="BD74" s="247">
        <f t="shared" si="190"/>
        <v>25</v>
      </c>
      <c r="BE74" s="247">
        <f t="shared" si="190"/>
        <v>25</v>
      </c>
      <c r="BF74" s="247">
        <f t="shared" si="190"/>
        <v>25</v>
      </c>
      <c r="BG74" s="247">
        <f t="shared" si="190"/>
        <v>25</v>
      </c>
      <c r="BH74" s="247">
        <f t="shared" si="190"/>
        <v>25</v>
      </c>
      <c r="BI74" s="247">
        <f>BI52+BI63+BI64+BI65+BI66+BI67+BI68+BI69</f>
        <v>3</v>
      </c>
      <c r="BJ74" s="247">
        <f>BJ52+BJ63+BJ64+BJ65+BJ66+BJ67+BJ68+BJ69</f>
        <v>3</v>
      </c>
      <c r="BK74" s="247">
        <f>BK52+BK63+BK64+BK65+BK66+BK67+BK68+BK69</f>
        <v>3</v>
      </c>
      <c r="BL74" s="247">
        <f>BL52+BL63+BL64+BL65+BL66+BL67+BL68+BL69</f>
        <v>3</v>
      </c>
      <c r="BM74" s="247">
        <f>BM52+BM63+BM64+BM65+BM66+BM67+BM68+BM69</f>
        <v>3</v>
      </c>
      <c r="BN74" s="248">
        <f>BM74</f>
        <v>3</v>
      </c>
    </row>
    <row r="75" spans="2:66" x14ac:dyDescent="0.2">
      <c r="B75" s="13"/>
      <c r="C75" s="7"/>
      <c r="D75" s="8"/>
      <c r="E75" s="63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213"/>
      <c r="R75" s="215"/>
      <c r="S75" s="7"/>
      <c r="T75" s="8"/>
      <c r="U75" s="63"/>
      <c r="V75" s="212"/>
      <c r="W75" s="212"/>
      <c r="X75" s="212"/>
      <c r="Y75" s="212"/>
      <c r="Z75" s="212"/>
      <c r="AA75" s="212"/>
      <c r="AB75" s="212"/>
      <c r="AC75" s="212"/>
      <c r="AD75" s="212"/>
      <c r="AE75" s="212"/>
      <c r="AF75" s="212"/>
      <c r="AG75" s="213"/>
      <c r="AH75" s="215"/>
      <c r="AI75" s="7"/>
      <c r="AJ75" s="8"/>
      <c r="AK75" s="63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3"/>
      <c r="AX75" s="215"/>
      <c r="AY75" s="7"/>
      <c r="AZ75" s="8"/>
      <c r="BA75" s="63"/>
      <c r="BB75" s="212"/>
      <c r="BC75" s="212"/>
      <c r="BD75" s="212"/>
      <c r="BE75" s="212"/>
      <c r="BF75" s="212"/>
      <c r="BG75" s="212"/>
      <c r="BH75" s="212"/>
      <c r="BI75" s="212"/>
      <c r="BJ75" s="212"/>
      <c r="BK75" s="212"/>
      <c r="BL75" s="212"/>
      <c r="BM75" s="213"/>
      <c r="BN75" s="215"/>
    </row>
    <row r="76" spans="2:66" x14ac:dyDescent="0.2">
      <c r="B76" s="6" t="s">
        <v>38</v>
      </c>
      <c r="C76" s="7"/>
      <c r="D76" s="8"/>
      <c r="E76" s="63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3"/>
      <c r="R76" s="215"/>
      <c r="S76" s="7"/>
      <c r="T76" s="8"/>
      <c r="U76" s="63"/>
      <c r="V76" s="212"/>
      <c r="W76" s="212"/>
      <c r="X76" s="212"/>
      <c r="Y76" s="212"/>
      <c r="Z76" s="212"/>
      <c r="AA76" s="212"/>
      <c r="AB76" s="212"/>
      <c r="AC76" s="212"/>
      <c r="AD76" s="212"/>
      <c r="AE76" s="212"/>
      <c r="AF76" s="212"/>
      <c r="AG76" s="213"/>
      <c r="AH76" s="215"/>
      <c r="AI76" s="7"/>
      <c r="AJ76" s="8"/>
      <c r="AK76" s="63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3"/>
      <c r="AX76" s="215"/>
      <c r="AY76" s="7"/>
      <c r="AZ76" s="8"/>
      <c r="BA76" s="63"/>
      <c r="BB76" s="212"/>
      <c r="BC76" s="212"/>
      <c r="BD76" s="212"/>
      <c r="BE76" s="212"/>
      <c r="BF76" s="212"/>
      <c r="BG76" s="212"/>
      <c r="BH76" s="212"/>
      <c r="BI76" s="212"/>
      <c r="BJ76" s="212"/>
      <c r="BK76" s="212"/>
      <c r="BL76" s="212"/>
      <c r="BM76" s="213"/>
      <c r="BN76" s="215"/>
    </row>
    <row r="77" spans="2:66" x14ac:dyDescent="0.2">
      <c r="B77" s="13" t="s">
        <v>39</v>
      </c>
      <c r="C77" s="7"/>
      <c r="D77" s="8"/>
      <c r="E77" s="63"/>
      <c r="F77" s="288">
        <f>F47</f>
        <v>0</v>
      </c>
      <c r="G77" s="288">
        <f t="shared" ref="G77:P77" si="191">G47</f>
        <v>0</v>
      </c>
      <c r="H77" s="288">
        <f t="shared" si="191"/>
        <v>0</v>
      </c>
      <c r="I77" s="288">
        <f t="shared" si="191"/>
        <v>0</v>
      </c>
      <c r="J77" s="288">
        <f t="shared" si="191"/>
        <v>0</v>
      </c>
      <c r="K77" s="288">
        <f t="shared" si="191"/>
        <v>885.90489999999988</v>
      </c>
      <c r="L77" s="288">
        <f t="shared" si="191"/>
        <v>1853.3144100000002</v>
      </c>
      <c r="M77" s="288">
        <f t="shared" si="191"/>
        <v>2723.9829690000001</v>
      </c>
      <c r="N77" s="288">
        <f t="shared" si="191"/>
        <v>8768.9616802500004</v>
      </c>
      <c r="O77" s="288">
        <f t="shared" si="191"/>
        <v>10532.065512224999</v>
      </c>
      <c r="P77" s="288">
        <f t="shared" si="191"/>
        <v>12118.858961002499</v>
      </c>
      <c r="Q77" s="288">
        <f>Q47</f>
        <v>13546.973064902249</v>
      </c>
      <c r="R77" s="668">
        <f>SUM(F77:Q77)</f>
        <v>50430.061497379749</v>
      </c>
      <c r="S77" s="7"/>
      <c r="T77" s="8"/>
      <c r="U77" s="63"/>
      <c r="V77" s="288">
        <f>V47</f>
        <v>22750.730910094426</v>
      </c>
      <c r="W77" s="288">
        <f t="shared" ref="W77:AF77" si="192">W47</f>
        <v>28595.657819084983</v>
      </c>
      <c r="X77" s="288">
        <f t="shared" si="192"/>
        <v>33856.092037176481</v>
      </c>
      <c r="Y77" s="288">
        <f t="shared" si="192"/>
        <v>38590.482833458831</v>
      </c>
      <c r="Z77" s="288">
        <f t="shared" si="192"/>
        <v>42851.43455011295</v>
      </c>
      <c r="AA77" s="288">
        <f t="shared" si="192"/>
        <v>46686.291095101646</v>
      </c>
      <c r="AB77" s="288">
        <f t="shared" si="192"/>
        <v>52586.550874480374</v>
      </c>
      <c r="AC77" s="288">
        <f t="shared" si="192"/>
        <v>57896.784675921219</v>
      </c>
      <c r="AD77" s="288">
        <f t="shared" si="192"/>
        <v>62675.995097217994</v>
      </c>
      <c r="AE77" s="288">
        <f t="shared" si="192"/>
        <v>66977.284476385074</v>
      </c>
      <c r="AF77" s="288">
        <f t="shared" si="192"/>
        <v>70848.444917635454</v>
      </c>
      <c r="AG77" s="288">
        <f>AG47</f>
        <v>74332.489314760795</v>
      </c>
      <c r="AH77" s="668">
        <f>SUM(V77:AG77)</f>
        <v>598648.2386014302</v>
      </c>
      <c r="AI77" s="7"/>
      <c r="AJ77" s="8"/>
      <c r="AK77" s="63"/>
      <c r="AL77" s="288">
        <f>AL47</f>
        <v>515774.45823747292</v>
      </c>
      <c r="AM77" s="288">
        <f t="shared" ref="AM77:AV77" si="193">AM47</f>
        <v>696318.69142607145</v>
      </c>
      <c r="AN77" s="288">
        <f t="shared" si="193"/>
        <v>858808.5012958101</v>
      </c>
      <c r="AO77" s="288">
        <f t="shared" si="193"/>
        <v>1005049.3301785748</v>
      </c>
      <c r="AP77" s="288">
        <f t="shared" si="193"/>
        <v>1136666.0761730629</v>
      </c>
      <c r="AQ77" s="288">
        <f t="shared" si="193"/>
        <v>1255121.1475681025</v>
      </c>
      <c r="AR77" s="288">
        <f t="shared" si="193"/>
        <v>1433753.7131953798</v>
      </c>
      <c r="AS77" s="288">
        <f t="shared" si="193"/>
        <v>1594523.0222599297</v>
      </c>
      <c r="AT77" s="288">
        <f t="shared" si="193"/>
        <v>1739215.4004180247</v>
      </c>
      <c r="AU77" s="288">
        <f t="shared" si="193"/>
        <v>1869438.5407603099</v>
      </c>
      <c r="AV77" s="288">
        <f t="shared" si="193"/>
        <v>1986639.3670683671</v>
      </c>
      <c r="AW77" s="288">
        <f>AW47</f>
        <v>2092120.1107456181</v>
      </c>
      <c r="AX77" s="668">
        <f>SUM(AL77:AW77)</f>
        <v>16183428.359326724</v>
      </c>
      <c r="AY77" s="7"/>
      <c r="AZ77" s="8"/>
      <c r="BA77" s="63"/>
      <c r="BB77" s="288">
        <f>BB47</f>
        <v>3040825.2288891631</v>
      </c>
      <c r="BC77" s="288">
        <f t="shared" ref="BC77:BL77" si="194">BC47</f>
        <v>3679358.5677286414</v>
      </c>
      <c r="BD77" s="288">
        <f t="shared" si="194"/>
        <v>4254038.5726841725</v>
      </c>
      <c r="BE77" s="288">
        <f t="shared" si="194"/>
        <v>4771250.5771441506</v>
      </c>
      <c r="BF77" s="288">
        <f t="shared" si="194"/>
        <v>5236741.3811581302</v>
      </c>
      <c r="BG77" s="288">
        <f t="shared" si="194"/>
        <v>5655683.1047707126</v>
      </c>
      <c r="BH77" s="288">
        <f t="shared" si="194"/>
        <v>6325206.6702881549</v>
      </c>
      <c r="BI77" s="288">
        <f t="shared" si="194"/>
        <v>6927777.8792538522</v>
      </c>
      <c r="BJ77" s="288">
        <f t="shared" si="194"/>
        <v>7470091.9673229801</v>
      </c>
      <c r="BK77" s="288">
        <f t="shared" si="194"/>
        <v>7958174.6465851944</v>
      </c>
      <c r="BL77" s="288">
        <f t="shared" si="194"/>
        <v>8397449.0579211898</v>
      </c>
      <c r="BM77" s="288">
        <f>BM47</f>
        <v>8792796.0281235836</v>
      </c>
      <c r="BN77" s="668">
        <f>SUM(BB77:BM77)</f>
        <v>72509393.681869924</v>
      </c>
    </row>
    <row r="78" spans="2:66" outlineLevel="1" x14ac:dyDescent="0.2">
      <c r="B78" s="40" t="s">
        <v>40</v>
      </c>
      <c r="C78" s="43"/>
      <c r="D78" s="8"/>
      <c r="E78" s="1"/>
      <c r="F78" s="249"/>
      <c r="G78" s="228"/>
      <c r="H78" s="228"/>
      <c r="I78" s="228"/>
      <c r="J78" s="228"/>
      <c r="K78" s="228"/>
      <c r="L78" s="228"/>
      <c r="M78" s="228"/>
      <c r="N78" s="228"/>
      <c r="O78" s="228"/>
      <c r="P78" s="228"/>
      <c r="Q78" s="250"/>
      <c r="R78" s="251"/>
      <c r="S78" s="43"/>
      <c r="T78" s="8"/>
      <c r="U78" s="1"/>
      <c r="V78" s="249"/>
      <c r="W78" s="228"/>
      <c r="X78" s="228"/>
      <c r="Y78" s="228"/>
      <c r="Z78" s="228"/>
      <c r="AA78" s="228"/>
      <c r="AB78" s="228"/>
      <c r="AC78" s="228"/>
      <c r="AD78" s="228"/>
      <c r="AE78" s="228"/>
      <c r="AF78" s="228"/>
      <c r="AG78" s="250"/>
      <c r="AH78" s="251"/>
      <c r="AI78" s="43"/>
      <c r="AJ78" s="8"/>
      <c r="AK78" s="1"/>
      <c r="AL78" s="249"/>
      <c r="AM78" s="228"/>
      <c r="AN78" s="228"/>
      <c r="AO78" s="228"/>
      <c r="AP78" s="228"/>
      <c r="AQ78" s="228"/>
      <c r="AR78" s="228"/>
      <c r="AS78" s="228"/>
      <c r="AT78" s="228"/>
      <c r="AU78" s="228"/>
      <c r="AV78" s="228"/>
      <c r="AW78" s="250"/>
      <c r="AX78" s="251"/>
      <c r="AY78" s="43"/>
      <c r="AZ78" s="8"/>
      <c r="BA78" s="1"/>
      <c r="BB78" s="249"/>
      <c r="BC78" s="228"/>
      <c r="BD78" s="228"/>
      <c r="BE78" s="228"/>
      <c r="BF78" s="228"/>
      <c r="BG78" s="228"/>
      <c r="BH78" s="228"/>
      <c r="BI78" s="228"/>
      <c r="BJ78" s="228"/>
      <c r="BK78" s="228"/>
      <c r="BL78" s="228"/>
      <c r="BM78" s="250"/>
      <c r="BN78" s="251"/>
    </row>
    <row r="79" spans="2:66" outlineLevel="1" x14ac:dyDescent="0.2">
      <c r="B79" s="49" t="s">
        <v>243</v>
      </c>
      <c r="C79" s="595">
        <v>0.23</v>
      </c>
      <c r="D79" s="598">
        <v>10</v>
      </c>
      <c r="E79" s="596" t="s">
        <v>244</v>
      </c>
      <c r="F79" s="249">
        <f t="shared" ref="F79:Q79" si="195">($C79*$D79)*F14</f>
        <v>46.000000000000007</v>
      </c>
      <c r="G79" s="249">
        <f t="shared" si="195"/>
        <v>41.400000000000006</v>
      </c>
      <c r="H79" s="249">
        <f t="shared" si="195"/>
        <v>37.260000000000005</v>
      </c>
      <c r="I79" s="249">
        <f t="shared" si="195"/>
        <v>33.533999999999999</v>
      </c>
      <c r="J79" s="249">
        <f t="shared" si="195"/>
        <v>30.180599999999998</v>
      </c>
      <c r="K79" s="249">
        <f t="shared" si="195"/>
        <v>4075.1625399999998</v>
      </c>
      <c r="L79" s="249">
        <f t="shared" si="195"/>
        <v>8525.2462860000014</v>
      </c>
      <c r="M79" s="249">
        <f t="shared" si="195"/>
        <v>12530.321657400002</v>
      </c>
      <c r="N79" s="249">
        <f t="shared" si="195"/>
        <v>16134.889491660004</v>
      </c>
      <c r="O79" s="249">
        <f t="shared" si="195"/>
        <v>19379.000542493999</v>
      </c>
      <c r="P79" s="249">
        <f t="shared" si="195"/>
        <v>22298.700488244602</v>
      </c>
      <c r="Q79" s="249">
        <f t="shared" si="195"/>
        <v>24926.430439420143</v>
      </c>
      <c r="R79" s="251">
        <f>SUM(F79:Q79)</f>
        <v>108058.12604521876</v>
      </c>
      <c r="S79" s="595">
        <v>0.23</v>
      </c>
      <c r="T79" s="598">
        <v>10</v>
      </c>
      <c r="U79" s="596" t="s">
        <v>244</v>
      </c>
      <c r="V79" s="249">
        <f t="shared" ref="V79:AG79" si="196">($S79*$T79)*V14</f>
        <v>34884.454062144796</v>
      </c>
      <c r="W79" s="249">
        <f t="shared" si="196"/>
        <v>43846.675322596973</v>
      </c>
      <c r="X79" s="249">
        <f t="shared" si="196"/>
        <v>51912.674457003952</v>
      </c>
      <c r="Y79" s="249">
        <f t="shared" si="196"/>
        <v>59172.07367797022</v>
      </c>
      <c r="Z79" s="249">
        <f t="shared" si="196"/>
        <v>65705.532976839866</v>
      </c>
      <c r="AA79" s="249">
        <f t="shared" si="196"/>
        <v>71585.646345822533</v>
      </c>
      <c r="AB79" s="249">
        <f t="shared" si="196"/>
        <v>80632.711340869922</v>
      </c>
      <c r="AC79" s="249">
        <f t="shared" si="196"/>
        <v>88775.069836412556</v>
      </c>
      <c r="AD79" s="249">
        <f t="shared" si="196"/>
        <v>96103.192482400933</v>
      </c>
      <c r="AE79" s="249">
        <f t="shared" si="196"/>
        <v>102698.50286379048</v>
      </c>
      <c r="AF79" s="249">
        <f t="shared" si="196"/>
        <v>108634.28220704105</v>
      </c>
      <c r="AG79" s="249">
        <f t="shared" si="196"/>
        <v>113976.48361596659</v>
      </c>
      <c r="AH79" s="251">
        <f>SUM(V79:AG79)</f>
        <v>917927.29918885988</v>
      </c>
      <c r="AI79" s="595">
        <v>0.23</v>
      </c>
      <c r="AJ79" s="598">
        <v>10</v>
      </c>
      <c r="AK79" s="596" t="s">
        <v>244</v>
      </c>
      <c r="AL79" s="249">
        <f t="shared" ref="AL79:AW79" si="197">($AI79*$AJ79)*AL14</f>
        <v>186522.20973996667</v>
      </c>
      <c r="AM79" s="249">
        <f t="shared" si="197"/>
        <v>251813.36325156674</v>
      </c>
      <c r="AN79" s="249">
        <f t="shared" si="197"/>
        <v>310575.40141200682</v>
      </c>
      <c r="AO79" s="249">
        <f t="shared" si="197"/>
        <v>363461.23575640284</v>
      </c>
      <c r="AP79" s="249">
        <f t="shared" si="197"/>
        <v>411058.48666635924</v>
      </c>
      <c r="AQ79" s="249">
        <f t="shared" si="197"/>
        <v>453896.01248532004</v>
      </c>
      <c r="AR79" s="249">
        <f t="shared" si="197"/>
        <v>518495.83967757446</v>
      </c>
      <c r="AS79" s="249">
        <f t="shared" si="197"/>
        <v>576635.6841506036</v>
      </c>
      <c r="AT79" s="249">
        <f t="shared" si="197"/>
        <v>628961.54417632974</v>
      </c>
      <c r="AU79" s="249">
        <f t="shared" si="197"/>
        <v>676054.81819948321</v>
      </c>
      <c r="AV79" s="249">
        <f t="shared" si="197"/>
        <v>718438.76482032135</v>
      </c>
      <c r="AW79" s="249">
        <f t="shared" si="197"/>
        <v>756584.31677907577</v>
      </c>
      <c r="AX79" s="251">
        <f>SUM(AL79:AW79)</f>
        <v>5852497.677115011</v>
      </c>
      <c r="AY79" s="595">
        <v>0.23</v>
      </c>
      <c r="AZ79" s="598">
        <v>10</v>
      </c>
      <c r="BA79" s="596" t="s">
        <v>244</v>
      </c>
      <c r="BB79" s="249">
        <f t="shared" ref="BB79:BM79" si="198">($AI79*$AJ79)*BB14</f>
        <v>1099669.5010133768</v>
      </c>
      <c r="BC79" s="249">
        <f t="shared" si="198"/>
        <v>1330585.6455622446</v>
      </c>
      <c r="BD79" s="249">
        <f t="shared" si="198"/>
        <v>1538410.175656226</v>
      </c>
      <c r="BE79" s="249">
        <f t="shared" si="198"/>
        <v>1725452.2527408092</v>
      </c>
      <c r="BF79" s="249">
        <f t="shared" si="198"/>
        <v>1893790.122116934</v>
      </c>
      <c r="BG79" s="249">
        <f t="shared" si="198"/>
        <v>2045294.2045554465</v>
      </c>
      <c r="BH79" s="249">
        <f t="shared" si="198"/>
        <v>2287417.5065507479</v>
      </c>
      <c r="BI79" s="249">
        <f t="shared" si="198"/>
        <v>2505328.4783465187</v>
      </c>
      <c r="BJ79" s="249">
        <f t="shared" si="198"/>
        <v>2701448.3529627132</v>
      </c>
      <c r="BK79" s="249">
        <f t="shared" si="198"/>
        <v>2877956.2401172877</v>
      </c>
      <c r="BL79" s="249">
        <f t="shared" si="198"/>
        <v>3036813.3385564052</v>
      </c>
      <c r="BM79" s="249">
        <f t="shared" si="198"/>
        <v>3179784.7271516109</v>
      </c>
      <c r="BN79" s="251">
        <f>SUM(BB79:BM79)</f>
        <v>26221950.54533032</v>
      </c>
    </row>
    <row r="80" spans="2:66" outlineLevel="1" x14ac:dyDescent="0.2">
      <c r="B80" s="597" t="s">
        <v>246</v>
      </c>
      <c r="C80" s="671">
        <v>7</v>
      </c>
      <c r="D80" s="672">
        <v>24</v>
      </c>
      <c r="E80" s="596" t="s">
        <v>245</v>
      </c>
      <c r="F80" s="249">
        <f>(($C80*D80)*365)/12</f>
        <v>5110</v>
      </c>
      <c r="G80" s="249">
        <f t="shared" ref="G80:Q80" si="199">(($C80*24)*365)/12</f>
        <v>5110</v>
      </c>
      <c r="H80" s="249">
        <f t="shared" si="199"/>
        <v>5110</v>
      </c>
      <c r="I80" s="249">
        <f t="shared" si="199"/>
        <v>5110</v>
      </c>
      <c r="J80" s="249">
        <f t="shared" si="199"/>
        <v>5110</v>
      </c>
      <c r="K80" s="249">
        <f t="shared" si="199"/>
        <v>5110</v>
      </c>
      <c r="L80" s="249">
        <f t="shared" si="199"/>
        <v>5110</v>
      </c>
      <c r="M80" s="249">
        <f t="shared" si="199"/>
        <v>5110</v>
      </c>
      <c r="N80" s="249">
        <f t="shared" si="199"/>
        <v>5110</v>
      </c>
      <c r="O80" s="249">
        <f t="shared" si="199"/>
        <v>5110</v>
      </c>
      <c r="P80" s="249">
        <f t="shared" si="199"/>
        <v>5110</v>
      </c>
      <c r="Q80" s="249">
        <f t="shared" si="199"/>
        <v>5110</v>
      </c>
      <c r="R80" s="251">
        <f>SUM(F80:Q80)</f>
        <v>61320</v>
      </c>
      <c r="S80" s="671">
        <v>50</v>
      </c>
      <c r="T80" s="672">
        <v>24</v>
      </c>
      <c r="U80" s="596" t="s">
        <v>245</v>
      </c>
      <c r="V80" s="249">
        <f>(($S80*$T80)*365)/12</f>
        <v>36500</v>
      </c>
      <c r="W80" s="249">
        <f t="shared" ref="W80:AG80" si="200">(($S80*$T80)*365)/12</f>
        <v>36500</v>
      </c>
      <c r="X80" s="249">
        <f t="shared" si="200"/>
        <v>36500</v>
      </c>
      <c r="Y80" s="249">
        <f t="shared" si="200"/>
        <v>36500</v>
      </c>
      <c r="Z80" s="249">
        <f t="shared" si="200"/>
        <v>36500</v>
      </c>
      <c r="AA80" s="249">
        <f t="shared" si="200"/>
        <v>36500</v>
      </c>
      <c r="AB80" s="249">
        <f t="shared" si="200"/>
        <v>36500</v>
      </c>
      <c r="AC80" s="249">
        <f t="shared" si="200"/>
        <v>36500</v>
      </c>
      <c r="AD80" s="249">
        <f t="shared" si="200"/>
        <v>36500</v>
      </c>
      <c r="AE80" s="249">
        <f t="shared" si="200"/>
        <v>36500</v>
      </c>
      <c r="AF80" s="249">
        <f t="shared" si="200"/>
        <v>36500</v>
      </c>
      <c r="AG80" s="249">
        <f t="shared" si="200"/>
        <v>36500</v>
      </c>
      <c r="AH80" s="251">
        <f>SUM(V80:AG80)</f>
        <v>438000</v>
      </c>
      <c r="AI80" s="671">
        <v>100</v>
      </c>
      <c r="AJ80" s="672">
        <v>24</v>
      </c>
      <c r="AK80" s="596" t="s">
        <v>245</v>
      </c>
      <c r="AL80" s="249">
        <f>(($AI80*$AJ80)*365)/12</f>
        <v>73000</v>
      </c>
      <c r="AM80" s="249">
        <f t="shared" ref="AM80:AW80" si="201">(($AI80*$AJ80)*365)/12</f>
        <v>73000</v>
      </c>
      <c r="AN80" s="249">
        <f t="shared" si="201"/>
        <v>73000</v>
      </c>
      <c r="AO80" s="249">
        <f t="shared" si="201"/>
        <v>73000</v>
      </c>
      <c r="AP80" s="249">
        <f t="shared" si="201"/>
        <v>73000</v>
      </c>
      <c r="AQ80" s="249">
        <f t="shared" si="201"/>
        <v>73000</v>
      </c>
      <c r="AR80" s="249">
        <f t="shared" si="201"/>
        <v>73000</v>
      </c>
      <c r="AS80" s="249">
        <f t="shared" si="201"/>
        <v>73000</v>
      </c>
      <c r="AT80" s="249">
        <f t="shared" si="201"/>
        <v>73000</v>
      </c>
      <c r="AU80" s="249">
        <f t="shared" si="201"/>
        <v>73000</v>
      </c>
      <c r="AV80" s="249">
        <f t="shared" si="201"/>
        <v>73000</v>
      </c>
      <c r="AW80" s="249">
        <f t="shared" si="201"/>
        <v>73000</v>
      </c>
      <c r="AX80" s="251">
        <f>SUM(AL80:AW80)</f>
        <v>876000</v>
      </c>
      <c r="AY80" s="671">
        <v>50</v>
      </c>
      <c r="AZ80" s="672">
        <v>24</v>
      </c>
      <c r="BA80" s="596" t="s">
        <v>245</v>
      </c>
      <c r="BB80" s="249">
        <f>(($AY80*$AZ80)*365)/12</f>
        <v>36500</v>
      </c>
      <c r="BC80" s="249">
        <f t="shared" ref="BC80:BM80" si="202">(($AY80*$AZ80)*365)/12</f>
        <v>36500</v>
      </c>
      <c r="BD80" s="249">
        <f t="shared" si="202"/>
        <v>36500</v>
      </c>
      <c r="BE80" s="249">
        <f t="shared" si="202"/>
        <v>36500</v>
      </c>
      <c r="BF80" s="249">
        <f t="shared" si="202"/>
        <v>36500</v>
      </c>
      <c r="BG80" s="249">
        <f t="shared" si="202"/>
        <v>36500</v>
      </c>
      <c r="BH80" s="249">
        <f t="shared" si="202"/>
        <v>36500</v>
      </c>
      <c r="BI80" s="249">
        <f t="shared" si="202"/>
        <v>36500</v>
      </c>
      <c r="BJ80" s="249">
        <f t="shared" si="202"/>
        <v>36500</v>
      </c>
      <c r="BK80" s="249">
        <f t="shared" si="202"/>
        <v>36500</v>
      </c>
      <c r="BL80" s="249">
        <f t="shared" si="202"/>
        <v>36500</v>
      </c>
      <c r="BM80" s="249">
        <f t="shared" si="202"/>
        <v>36500</v>
      </c>
      <c r="BN80" s="251">
        <f>SUM(BB80:BM80)</f>
        <v>438000</v>
      </c>
    </row>
    <row r="81" spans="2:66" x14ac:dyDescent="0.2">
      <c r="B81" s="42" t="s">
        <v>40</v>
      </c>
      <c r="C81" s="7"/>
      <c r="D81" s="8"/>
      <c r="E81" s="1"/>
      <c r="F81" s="249">
        <f t="shared" ref="F81:Q81" si="203">SUM(F79:F80)</f>
        <v>5156</v>
      </c>
      <c r="G81" s="249">
        <f t="shared" si="203"/>
        <v>5151.3999999999996</v>
      </c>
      <c r="H81" s="249">
        <f t="shared" si="203"/>
        <v>5147.26</v>
      </c>
      <c r="I81" s="249">
        <f t="shared" si="203"/>
        <v>5143.5339999999997</v>
      </c>
      <c r="J81" s="249">
        <f t="shared" si="203"/>
        <v>5140.1805999999997</v>
      </c>
      <c r="K81" s="249">
        <f t="shared" si="203"/>
        <v>9185.1625399999994</v>
      </c>
      <c r="L81" s="249">
        <f t="shared" si="203"/>
        <v>13635.246286000001</v>
      </c>
      <c r="M81" s="249">
        <f t="shared" si="203"/>
        <v>17640.321657400003</v>
      </c>
      <c r="N81" s="249">
        <f t="shared" si="203"/>
        <v>21244.889491660004</v>
      </c>
      <c r="O81" s="249">
        <f t="shared" si="203"/>
        <v>24489.000542493999</v>
      </c>
      <c r="P81" s="249">
        <f t="shared" si="203"/>
        <v>27408.700488244602</v>
      </c>
      <c r="Q81" s="249">
        <f t="shared" si="203"/>
        <v>30036.430439420143</v>
      </c>
      <c r="R81" s="230">
        <f>SUM(F81:Q81)</f>
        <v>169378.12604521873</v>
      </c>
      <c r="S81" s="7"/>
      <c r="T81" s="8"/>
      <c r="U81" s="1"/>
      <c r="V81" s="675">
        <f t="shared" ref="V81:AG81" si="204">SUM(V79:V80)</f>
        <v>71384.454062144796</v>
      </c>
      <c r="W81" s="675">
        <f t="shared" si="204"/>
        <v>80346.675322596973</v>
      </c>
      <c r="X81" s="675">
        <f t="shared" si="204"/>
        <v>88412.674457003945</v>
      </c>
      <c r="Y81" s="675">
        <f t="shared" si="204"/>
        <v>95672.073677970213</v>
      </c>
      <c r="Z81" s="675">
        <f t="shared" si="204"/>
        <v>102205.53297683987</v>
      </c>
      <c r="AA81" s="675">
        <f t="shared" si="204"/>
        <v>108085.64634582253</v>
      </c>
      <c r="AB81" s="675">
        <f t="shared" si="204"/>
        <v>117132.71134086992</v>
      </c>
      <c r="AC81" s="675">
        <f t="shared" si="204"/>
        <v>125275.06983641256</v>
      </c>
      <c r="AD81" s="675">
        <f t="shared" si="204"/>
        <v>132603.19248240092</v>
      </c>
      <c r="AE81" s="675">
        <f t="shared" si="204"/>
        <v>139198.50286379049</v>
      </c>
      <c r="AF81" s="675">
        <f t="shared" si="204"/>
        <v>145134.28220704105</v>
      </c>
      <c r="AG81" s="675">
        <f t="shared" si="204"/>
        <v>150476.48361596657</v>
      </c>
      <c r="AH81" s="675">
        <f>SUM(V81:AG81)</f>
        <v>1355927.2991888598</v>
      </c>
      <c r="AI81" s="7"/>
      <c r="AJ81" s="8"/>
      <c r="AK81" s="1"/>
      <c r="AL81" s="675">
        <f>SUM(AL79:AL80)</f>
        <v>259522.20973996667</v>
      </c>
      <c r="AM81" s="675">
        <f t="shared" ref="AM81:AW81" si="205">SUM(AM79:AM80)</f>
        <v>324813.36325156677</v>
      </c>
      <c r="AN81" s="675">
        <f t="shared" si="205"/>
        <v>383575.40141200682</v>
      </c>
      <c r="AO81" s="675">
        <f t="shared" si="205"/>
        <v>436461.23575640284</v>
      </c>
      <c r="AP81" s="675">
        <f t="shared" si="205"/>
        <v>484058.48666635924</v>
      </c>
      <c r="AQ81" s="675">
        <f t="shared" si="205"/>
        <v>526896.01248531998</v>
      </c>
      <c r="AR81" s="675">
        <f t="shared" si="205"/>
        <v>591495.83967757446</v>
      </c>
      <c r="AS81" s="675">
        <f t="shared" si="205"/>
        <v>649635.6841506036</v>
      </c>
      <c r="AT81" s="675">
        <f t="shared" si="205"/>
        <v>701961.54417632974</v>
      </c>
      <c r="AU81" s="675">
        <f t="shared" si="205"/>
        <v>749054.81819948321</v>
      </c>
      <c r="AV81" s="675">
        <f t="shared" si="205"/>
        <v>791438.76482032135</v>
      </c>
      <c r="AW81" s="675">
        <f t="shared" si="205"/>
        <v>829584.31677907577</v>
      </c>
      <c r="AX81" s="675">
        <f>SUM(AL81:AW81)</f>
        <v>6728497.6771150101</v>
      </c>
      <c r="AY81" s="7"/>
      <c r="AZ81" s="8"/>
      <c r="BA81" s="1"/>
      <c r="BB81" s="675">
        <f t="shared" ref="BB81" si="206">SUM(BB79:BB80)</f>
        <v>1136169.5010133768</v>
      </c>
      <c r="BC81" s="675">
        <f t="shared" ref="BC81" si="207">SUM(BC79:BC80)</f>
        <v>1367085.6455622446</v>
      </c>
      <c r="BD81" s="675">
        <f t="shared" ref="BD81" si="208">SUM(BD79:BD80)</f>
        <v>1574910.175656226</v>
      </c>
      <c r="BE81" s="675">
        <f t="shared" ref="BE81" si="209">SUM(BE79:BE80)</f>
        <v>1761952.2527408092</v>
      </c>
      <c r="BF81" s="675">
        <f t="shared" ref="BF81" si="210">SUM(BF79:BF80)</f>
        <v>1930290.122116934</v>
      </c>
      <c r="BG81" s="675">
        <f t="shared" ref="BG81" si="211">SUM(BG79:BG80)</f>
        <v>2081794.2045554465</v>
      </c>
      <c r="BH81" s="675">
        <f t="shared" ref="BH81" si="212">SUM(BH79:BH80)</f>
        <v>2323917.5065507479</v>
      </c>
      <c r="BI81" s="675">
        <f t="shared" ref="BI81" si="213">SUM(BI79:BI80)</f>
        <v>2541828.4783465187</v>
      </c>
      <c r="BJ81" s="675">
        <f t="shared" ref="BJ81" si="214">SUM(BJ79:BJ80)</f>
        <v>2737948.3529627132</v>
      </c>
      <c r="BK81" s="675">
        <f t="shared" ref="BK81" si="215">SUM(BK79:BK80)</f>
        <v>2914456.2401172877</v>
      </c>
      <c r="BL81" s="675">
        <f t="shared" ref="BL81" si="216">SUM(BL79:BL80)</f>
        <v>3073313.3385564052</v>
      </c>
      <c r="BM81" s="675">
        <f t="shared" ref="BM81" si="217">SUM(BM79:BM80)</f>
        <v>3216284.7271516109</v>
      </c>
      <c r="BN81" s="675">
        <f>SUM(BB81:BM81)</f>
        <v>26659950.54533032</v>
      </c>
    </row>
    <row r="82" spans="2:66" x14ac:dyDescent="0.2">
      <c r="B82" s="13" t="s">
        <v>41</v>
      </c>
      <c r="C82" s="7"/>
      <c r="D82" s="8"/>
      <c r="E82" s="1"/>
      <c r="F82" s="670">
        <f t="shared" ref="F82:Q82" si="218">F77-F81</f>
        <v>-5156</v>
      </c>
      <c r="G82" s="670">
        <f t="shared" si="218"/>
        <v>-5151.3999999999996</v>
      </c>
      <c r="H82" s="670">
        <f t="shared" si="218"/>
        <v>-5147.26</v>
      </c>
      <c r="I82" s="670">
        <f t="shared" si="218"/>
        <v>-5143.5339999999997</v>
      </c>
      <c r="J82" s="670">
        <f t="shared" si="218"/>
        <v>-5140.1805999999997</v>
      </c>
      <c r="K82" s="670">
        <f t="shared" si="218"/>
        <v>-8299.2576399999998</v>
      </c>
      <c r="L82" s="670">
        <f t="shared" si="218"/>
        <v>-11781.931876000001</v>
      </c>
      <c r="M82" s="670">
        <f t="shared" si="218"/>
        <v>-14916.338688400003</v>
      </c>
      <c r="N82" s="670">
        <f t="shared" si="218"/>
        <v>-12475.927811410003</v>
      </c>
      <c r="O82" s="670">
        <f t="shared" si="218"/>
        <v>-13956.935030269</v>
      </c>
      <c r="P82" s="670">
        <f t="shared" si="218"/>
        <v>-15289.841527242103</v>
      </c>
      <c r="Q82" s="670">
        <f t="shared" si="218"/>
        <v>-16489.457374517893</v>
      </c>
      <c r="R82" s="670">
        <f>SUM(F82:Q82)</f>
        <v>-118948.06454783899</v>
      </c>
      <c r="S82" s="7"/>
      <c r="T82" s="8"/>
      <c r="U82" s="1"/>
      <c r="V82" s="678">
        <f t="shared" ref="V82:AG82" si="219">V77-V81</f>
        <v>-48633.72315205037</v>
      </c>
      <c r="W82" s="677">
        <f t="shared" si="219"/>
        <v>-51751.01750351199</v>
      </c>
      <c r="X82" s="677">
        <f t="shared" si="219"/>
        <v>-54556.582419827464</v>
      </c>
      <c r="Y82" s="677">
        <f t="shared" si="219"/>
        <v>-57081.590844511382</v>
      </c>
      <c r="Z82" s="677">
        <f t="shared" si="219"/>
        <v>-59354.098426726916</v>
      </c>
      <c r="AA82" s="677">
        <f t="shared" si="219"/>
        <v>-61399.355250720888</v>
      </c>
      <c r="AB82" s="677">
        <f t="shared" si="219"/>
        <v>-64546.160466389549</v>
      </c>
      <c r="AC82" s="677">
        <f t="shared" si="219"/>
        <v>-67378.28516049133</v>
      </c>
      <c r="AD82" s="677">
        <f t="shared" si="219"/>
        <v>-69927.197385182924</v>
      </c>
      <c r="AE82" s="677">
        <f t="shared" si="219"/>
        <v>-72221.218387405417</v>
      </c>
      <c r="AF82" s="677">
        <f t="shared" si="219"/>
        <v>-74285.837289405594</v>
      </c>
      <c r="AG82" s="679">
        <f t="shared" si="219"/>
        <v>-76143.994301205777</v>
      </c>
      <c r="AH82" s="680">
        <f>SUM(V82:AG82)</f>
        <v>-757279.06058742956</v>
      </c>
      <c r="AI82" s="7"/>
      <c r="AJ82" s="8"/>
      <c r="AK82" s="1"/>
      <c r="AL82" s="678">
        <f t="shared" ref="AL82:AW82" si="220">AL77-AL81</f>
        <v>256252.24849750625</v>
      </c>
      <c r="AM82" s="677">
        <f t="shared" si="220"/>
        <v>371505.32817450468</v>
      </c>
      <c r="AN82" s="677">
        <f t="shared" si="220"/>
        <v>475233.09988380328</v>
      </c>
      <c r="AO82" s="677">
        <f t="shared" si="220"/>
        <v>568588.09442217194</v>
      </c>
      <c r="AP82" s="677">
        <f t="shared" si="220"/>
        <v>652607.58950670366</v>
      </c>
      <c r="AQ82" s="677">
        <f t="shared" si="220"/>
        <v>728225.13508278248</v>
      </c>
      <c r="AR82" s="677">
        <f t="shared" si="220"/>
        <v>842257.87351780536</v>
      </c>
      <c r="AS82" s="677">
        <f t="shared" si="220"/>
        <v>944887.33810932608</v>
      </c>
      <c r="AT82" s="677">
        <f t="shared" si="220"/>
        <v>1037253.856241695</v>
      </c>
      <c r="AU82" s="677">
        <f t="shared" si="220"/>
        <v>1120383.7225608267</v>
      </c>
      <c r="AV82" s="677">
        <f t="shared" si="220"/>
        <v>1195200.6022480456</v>
      </c>
      <c r="AW82" s="679">
        <f t="shared" si="220"/>
        <v>1262535.7939665425</v>
      </c>
      <c r="AX82" s="680">
        <f>SUM(AL82:AW82)</f>
        <v>9454930.682211712</v>
      </c>
      <c r="AY82" s="7"/>
      <c r="AZ82" s="8"/>
      <c r="BA82" s="1"/>
      <c r="BB82" s="678">
        <f t="shared" ref="BB82" si="221">BB77-BB81</f>
        <v>1904655.7278757864</v>
      </c>
      <c r="BC82" s="677">
        <f t="shared" ref="BC82" si="222">BC77-BC81</f>
        <v>2312272.9221663969</v>
      </c>
      <c r="BD82" s="677">
        <f t="shared" ref="BD82" si="223">BD77-BD81</f>
        <v>2679128.3970279465</v>
      </c>
      <c r="BE82" s="677">
        <f t="shared" ref="BE82" si="224">BE77-BE81</f>
        <v>3009298.3244033414</v>
      </c>
      <c r="BF82" s="677">
        <f t="shared" ref="BF82" si="225">BF77-BF81</f>
        <v>3306451.2590411962</v>
      </c>
      <c r="BG82" s="677">
        <f t="shared" ref="BG82" si="226">BG77-BG81</f>
        <v>3573888.9002152663</v>
      </c>
      <c r="BH82" s="677">
        <f t="shared" ref="BH82" si="227">BH77-BH81</f>
        <v>4001289.163737407</v>
      </c>
      <c r="BI82" s="677">
        <f t="shared" ref="BI82" si="228">BI77-BI81</f>
        <v>4385949.4009073339</v>
      </c>
      <c r="BJ82" s="677">
        <f t="shared" ref="BJ82" si="229">BJ77-BJ81</f>
        <v>4732143.6143602673</v>
      </c>
      <c r="BK82" s="677">
        <f t="shared" ref="BK82" si="230">BK77-BK81</f>
        <v>5043718.4064679071</v>
      </c>
      <c r="BL82" s="677">
        <f t="shared" ref="BL82" si="231">BL77-BL81</f>
        <v>5324135.7193647847</v>
      </c>
      <c r="BM82" s="679">
        <f t="shared" ref="BM82" si="232">BM77-BM81</f>
        <v>5576511.3009719728</v>
      </c>
      <c r="BN82" s="680">
        <f>SUM(BB82:BM82)</f>
        <v>45849443.136539608</v>
      </c>
    </row>
    <row r="83" spans="2:66" x14ac:dyDescent="0.2">
      <c r="B83" s="43" t="s">
        <v>42</v>
      </c>
      <c r="C83" s="7"/>
      <c r="D83" s="8"/>
      <c r="E83" s="1"/>
      <c r="F83" s="252" t="e">
        <f t="shared" ref="F83:R83" si="233">F82/F77</f>
        <v>#DIV/0!</v>
      </c>
      <c r="G83" s="252" t="e">
        <f t="shared" si="233"/>
        <v>#DIV/0!</v>
      </c>
      <c r="H83" s="252" t="e">
        <f t="shared" si="233"/>
        <v>#DIV/0!</v>
      </c>
      <c r="I83" s="252" t="e">
        <f t="shared" si="233"/>
        <v>#DIV/0!</v>
      </c>
      <c r="J83" s="252" t="e">
        <f t="shared" si="233"/>
        <v>#DIV/0!</v>
      </c>
      <c r="K83" s="252">
        <f t="shared" si="233"/>
        <v>-9.3681134848672816</v>
      </c>
      <c r="L83" s="252">
        <f t="shared" si="233"/>
        <v>-6.3572223970351578</v>
      </c>
      <c r="M83" s="252">
        <f t="shared" si="233"/>
        <v>-5.475929496679611</v>
      </c>
      <c r="N83" s="252">
        <f t="shared" si="233"/>
        <v>-1.4227371798771868</v>
      </c>
      <c r="O83" s="252">
        <f t="shared" si="233"/>
        <v>-1.3251849804835163</v>
      </c>
      <c r="P83" s="252">
        <f t="shared" si="233"/>
        <v>-1.2616568586567074</v>
      </c>
      <c r="Q83" s="253">
        <f t="shared" si="233"/>
        <v>-1.2172060352905762</v>
      </c>
      <c r="R83" s="254">
        <f t="shared" si="233"/>
        <v>-2.3586737952722765</v>
      </c>
      <c r="S83" s="7"/>
      <c r="T83" s="8"/>
      <c r="U83" s="1"/>
      <c r="V83" s="676">
        <f t="shared" ref="V83:AH83" si="234">V82/V77</f>
        <v>-2.1376773934973556</v>
      </c>
      <c r="W83" s="252">
        <f t="shared" si="234"/>
        <v>-1.8097509010257118</v>
      </c>
      <c r="X83" s="252">
        <f t="shared" si="234"/>
        <v>-1.611425865688229</v>
      </c>
      <c r="Y83" s="252">
        <f t="shared" si="234"/>
        <v>-1.47916239065608</v>
      </c>
      <c r="Z83" s="252">
        <f t="shared" si="234"/>
        <v>-1.3851134518568986</v>
      </c>
      <c r="AA83" s="252">
        <f t="shared" si="234"/>
        <v>-1.315147419306627</v>
      </c>
      <c r="AB83" s="252">
        <f t="shared" si="234"/>
        <v>-1.2274271537689503</v>
      </c>
      <c r="AC83" s="252">
        <f t="shared" si="234"/>
        <v>-1.1637655793433619</v>
      </c>
      <c r="AD83" s="252">
        <f t="shared" si="234"/>
        <v>-1.1156934529195339</v>
      </c>
      <c r="AE83" s="252">
        <f t="shared" si="234"/>
        <v>-1.0782942150016437</v>
      </c>
      <c r="AF83" s="252">
        <f t="shared" si="234"/>
        <v>-1.0485175415743602</v>
      </c>
      <c r="AG83" s="253">
        <f t="shared" si="234"/>
        <v>-1.0243702989519721</v>
      </c>
      <c r="AH83" s="254">
        <f t="shared" si="234"/>
        <v>-1.2649816900098041</v>
      </c>
      <c r="AI83" s="7"/>
      <c r="AJ83" s="8"/>
      <c r="AK83" s="1"/>
      <c r="AL83" s="676">
        <f t="shared" ref="AL83:AX83" si="235">AL82/AL77</f>
        <v>0.49683004732956854</v>
      </c>
      <c r="AM83" s="252">
        <f t="shared" si="235"/>
        <v>0.53352772623934019</v>
      </c>
      <c r="AN83" s="252">
        <f t="shared" si="235"/>
        <v>0.55336329247643634</v>
      </c>
      <c r="AO83" s="252">
        <f t="shared" si="235"/>
        <v>0.56573152913911851</v>
      </c>
      <c r="AP83" s="252">
        <f t="shared" si="235"/>
        <v>0.57414187261038752</v>
      </c>
      <c r="AQ83" s="252">
        <f t="shared" si="235"/>
        <v>0.58020306365945384</v>
      </c>
      <c r="AR83" s="252">
        <f t="shared" si="235"/>
        <v>0.58744948017653686</v>
      </c>
      <c r="AS83" s="252">
        <f t="shared" si="235"/>
        <v>0.59258306397491212</v>
      </c>
      <c r="AT83" s="252">
        <f t="shared" si="235"/>
        <v>0.59639183047274558</v>
      </c>
      <c r="AU83" s="252">
        <f t="shared" si="235"/>
        <v>0.59931562238208758</v>
      </c>
      <c r="AV83" s="252">
        <f t="shared" si="235"/>
        <v>0.60161930849672662</v>
      </c>
      <c r="AW83" s="253">
        <f t="shared" si="235"/>
        <v>0.60347194574626162</v>
      </c>
      <c r="AX83" s="254">
        <f t="shared" si="235"/>
        <v>0.58423533458302801</v>
      </c>
      <c r="AY83" s="7"/>
      <c r="AZ83" s="8"/>
      <c r="BA83" s="1"/>
      <c r="BB83" s="676">
        <f t="shared" ref="BB83" si="236">BB82/BB77</f>
        <v>0.62636145931069243</v>
      </c>
      <c r="BC83" s="252">
        <f t="shared" ref="BC83" si="237">BC82/BC77</f>
        <v>0.62844457249890162</v>
      </c>
      <c r="BD83" s="252">
        <f t="shared" ref="BD83" si="238">BD82/BD77</f>
        <v>0.62978469782362501</v>
      </c>
      <c r="BE83" s="252">
        <f t="shared" ref="BE83" si="239">BE82/BE77</f>
        <v>0.63071479389887086</v>
      </c>
      <c r="BF83" s="252">
        <f t="shared" ref="BF83" si="240">BF82/BF77</f>
        <v>0.63139479656907538</v>
      </c>
      <c r="BG83" s="252">
        <f t="shared" ref="BG83" si="241">BG82/BG77</f>
        <v>0.6319110943823214</v>
      </c>
      <c r="BH83" s="252">
        <f t="shared" ref="BH83" si="242">BH82/BH77</f>
        <v>0.63259421744003219</v>
      </c>
      <c r="BI83" s="252">
        <f t="shared" ref="BI83" si="243">BI82/BI77</f>
        <v>0.63309613520399377</v>
      </c>
      <c r="BJ83" s="252">
        <f t="shared" ref="BJ83" si="244">BJ82/BJ77</f>
        <v>0.63347862851762216</v>
      </c>
      <c r="BK83" s="252">
        <f t="shared" ref="BK83" si="245">BK82/BK77</f>
        <v>0.63377830098666366</v>
      </c>
      <c r="BL83" s="252">
        <f t="shared" ref="BL83" si="246">BL82/BL77</f>
        <v>0.63401822180065581</v>
      </c>
      <c r="BM83" s="253">
        <f t="shared" ref="BM83" si="247">BM82/BM77</f>
        <v>0.63421365435245081</v>
      </c>
      <c r="BN83" s="254">
        <f t="shared" ref="BN83" si="248">BN82/BN77</f>
        <v>0.63232418323205053</v>
      </c>
    </row>
    <row r="84" spans="2:66" x14ac:dyDescent="0.2">
      <c r="B84" s="48" t="s">
        <v>43</v>
      </c>
      <c r="C84" s="7"/>
      <c r="D84" s="8"/>
      <c r="E84" s="1"/>
      <c r="F84" s="255"/>
      <c r="G84" s="256"/>
      <c r="H84" s="256"/>
      <c r="I84" s="256"/>
      <c r="J84" s="256"/>
      <c r="K84" s="256"/>
      <c r="L84" s="256"/>
      <c r="M84" s="256"/>
      <c r="N84" s="256"/>
      <c r="O84" s="256"/>
      <c r="P84" s="256"/>
      <c r="Q84" s="257"/>
      <c r="R84" s="251"/>
      <c r="S84" s="7"/>
      <c r="T84" s="8"/>
      <c r="U84" s="1"/>
      <c r="V84" s="255"/>
      <c r="W84" s="256"/>
      <c r="X84" s="256"/>
      <c r="Y84" s="256"/>
      <c r="Z84" s="256"/>
      <c r="AA84" s="256"/>
      <c r="AB84" s="256"/>
      <c r="AC84" s="256"/>
      <c r="AD84" s="256"/>
      <c r="AE84" s="256"/>
      <c r="AF84" s="256"/>
      <c r="AG84" s="257"/>
      <c r="AH84" s="251"/>
      <c r="AI84" s="7"/>
      <c r="AJ84" s="8"/>
      <c r="AK84" s="1"/>
      <c r="AL84" s="255"/>
      <c r="AM84" s="256"/>
      <c r="AN84" s="256"/>
      <c r="AO84" s="256"/>
      <c r="AP84" s="256"/>
      <c r="AQ84" s="256"/>
      <c r="AR84" s="256"/>
      <c r="AS84" s="256"/>
      <c r="AT84" s="256"/>
      <c r="AU84" s="256"/>
      <c r="AV84" s="256"/>
      <c r="AW84" s="257"/>
      <c r="AX84" s="251"/>
      <c r="AY84" s="7"/>
      <c r="AZ84" s="8"/>
      <c r="BA84" s="1"/>
      <c r="BB84" s="255"/>
      <c r="BC84" s="256"/>
      <c r="BD84" s="256"/>
      <c r="BE84" s="256"/>
      <c r="BF84" s="256"/>
      <c r="BG84" s="256"/>
      <c r="BH84" s="256"/>
      <c r="BI84" s="256"/>
      <c r="BJ84" s="256"/>
      <c r="BK84" s="256"/>
      <c r="BL84" s="256"/>
      <c r="BM84" s="257"/>
      <c r="BN84" s="251"/>
    </row>
    <row r="85" spans="2:66" outlineLevel="1" x14ac:dyDescent="0.2">
      <c r="B85" s="48" t="s">
        <v>44</v>
      </c>
      <c r="C85" s="7"/>
      <c r="D85" s="8"/>
      <c r="E85" s="1"/>
      <c r="F85" s="255"/>
      <c r="G85" s="256"/>
      <c r="H85" s="256"/>
      <c r="I85" s="256"/>
      <c r="J85" s="256"/>
      <c r="K85" s="256"/>
      <c r="L85" s="256"/>
      <c r="M85" s="256"/>
      <c r="N85" s="256"/>
      <c r="O85" s="256"/>
      <c r="P85" s="256"/>
      <c r="Q85" s="257"/>
      <c r="R85" s="251"/>
      <c r="S85" s="7"/>
      <c r="T85" s="8"/>
      <c r="U85" s="1"/>
      <c r="V85" s="255"/>
      <c r="W85" s="256"/>
      <c r="X85" s="256"/>
      <c r="Y85" s="256"/>
      <c r="Z85" s="256"/>
      <c r="AA85" s="256"/>
      <c r="AB85" s="256"/>
      <c r="AC85" s="256"/>
      <c r="AD85" s="256"/>
      <c r="AE85" s="256"/>
      <c r="AF85" s="256"/>
      <c r="AG85" s="257"/>
      <c r="AH85" s="251"/>
      <c r="AI85" s="7"/>
      <c r="AJ85" s="8"/>
      <c r="AK85" s="1"/>
      <c r="AL85" s="255"/>
      <c r="AM85" s="256"/>
      <c r="AN85" s="256"/>
      <c r="AO85" s="256"/>
      <c r="AP85" s="256"/>
      <c r="AQ85" s="256"/>
      <c r="AR85" s="256"/>
      <c r="AS85" s="256"/>
      <c r="AT85" s="256"/>
      <c r="AU85" s="256"/>
      <c r="AV85" s="256"/>
      <c r="AW85" s="257"/>
      <c r="AX85" s="251"/>
      <c r="AY85" s="7"/>
      <c r="AZ85" s="8"/>
      <c r="BA85" s="1"/>
      <c r="BB85" s="255"/>
      <c r="BC85" s="256"/>
      <c r="BD85" s="256"/>
      <c r="BE85" s="256"/>
      <c r="BF85" s="256"/>
      <c r="BG85" s="256"/>
      <c r="BH85" s="256"/>
      <c r="BI85" s="256"/>
      <c r="BJ85" s="256"/>
      <c r="BK85" s="256"/>
      <c r="BL85" s="256"/>
      <c r="BM85" s="257"/>
      <c r="BN85" s="251"/>
    </row>
    <row r="86" spans="2:66" outlineLevel="1" x14ac:dyDescent="0.2">
      <c r="B86" s="41" t="s">
        <v>140</v>
      </c>
      <c r="C86" s="7" t="s">
        <v>24</v>
      </c>
      <c r="D86" s="167">
        <v>10000</v>
      </c>
      <c r="E86" s="183"/>
      <c r="F86" s="228">
        <v>0</v>
      </c>
      <c r="G86" s="228">
        <v>0</v>
      </c>
      <c r="H86" s="228">
        <v>0</v>
      </c>
      <c r="I86" s="228">
        <v>0</v>
      </c>
      <c r="J86" s="228">
        <v>0</v>
      </c>
      <c r="K86" s="228">
        <f>$D$86</f>
        <v>10000</v>
      </c>
      <c r="L86" s="228">
        <f t="shared" ref="L86:Q86" si="249">$D$86</f>
        <v>10000</v>
      </c>
      <c r="M86" s="228">
        <f t="shared" si="249"/>
        <v>10000</v>
      </c>
      <c r="N86" s="228">
        <f t="shared" si="249"/>
        <v>10000</v>
      </c>
      <c r="O86" s="228">
        <f t="shared" si="249"/>
        <v>10000</v>
      </c>
      <c r="P86" s="228">
        <f t="shared" si="249"/>
        <v>10000</v>
      </c>
      <c r="Q86" s="228">
        <f t="shared" si="249"/>
        <v>10000</v>
      </c>
      <c r="R86" s="230">
        <f t="shared" ref="R86:R92" si="250">SUM(F86:Q86)</f>
        <v>70000</v>
      </c>
      <c r="S86" s="7" t="s">
        <v>24</v>
      </c>
      <c r="T86" s="167">
        <f>D86*2</f>
        <v>20000</v>
      </c>
      <c r="U86" s="183"/>
      <c r="V86" s="228">
        <f>$T$86</f>
        <v>20000</v>
      </c>
      <c r="W86" s="228">
        <f t="shared" ref="W86:AG86" si="251">$T$86</f>
        <v>20000</v>
      </c>
      <c r="X86" s="228">
        <f t="shared" si="251"/>
        <v>20000</v>
      </c>
      <c r="Y86" s="228">
        <f t="shared" si="251"/>
        <v>20000</v>
      </c>
      <c r="Z86" s="228">
        <f t="shared" si="251"/>
        <v>20000</v>
      </c>
      <c r="AA86" s="228">
        <f t="shared" si="251"/>
        <v>20000</v>
      </c>
      <c r="AB86" s="228">
        <f t="shared" si="251"/>
        <v>20000</v>
      </c>
      <c r="AC86" s="228">
        <f t="shared" si="251"/>
        <v>20000</v>
      </c>
      <c r="AD86" s="228">
        <f t="shared" si="251"/>
        <v>20000</v>
      </c>
      <c r="AE86" s="228">
        <f t="shared" si="251"/>
        <v>20000</v>
      </c>
      <c r="AF86" s="228">
        <f t="shared" si="251"/>
        <v>20000</v>
      </c>
      <c r="AG86" s="228">
        <f t="shared" si="251"/>
        <v>20000</v>
      </c>
      <c r="AH86" s="230">
        <f t="shared" ref="AH86:AH92" si="252">SUM(V86:AG86)</f>
        <v>240000</v>
      </c>
      <c r="AI86" s="7" t="s">
        <v>24</v>
      </c>
      <c r="AJ86" s="167">
        <f>T86*4</f>
        <v>80000</v>
      </c>
      <c r="AK86" s="183"/>
      <c r="AL86" s="228">
        <f>$AJ$86</f>
        <v>80000</v>
      </c>
      <c r="AM86" s="228">
        <f t="shared" ref="AM86:AW86" si="253">$AJ$86</f>
        <v>80000</v>
      </c>
      <c r="AN86" s="228">
        <f t="shared" si="253"/>
        <v>80000</v>
      </c>
      <c r="AO86" s="228">
        <f t="shared" si="253"/>
        <v>80000</v>
      </c>
      <c r="AP86" s="228">
        <f t="shared" si="253"/>
        <v>80000</v>
      </c>
      <c r="AQ86" s="228">
        <f t="shared" si="253"/>
        <v>80000</v>
      </c>
      <c r="AR86" s="228">
        <f t="shared" si="253"/>
        <v>80000</v>
      </c>
      <c r="AS86" s="228">
        <f t="shared" si="253"/>
        <v>80000</v>
      </c>
      <c r="AT86" s="228">
        <f t="shared" si="253"/>
        <v>80000</v>
      </c>
      <c r="AU86" s="228">
        <f t="shared" si="253"/>
        <v>80000</v>
      </c>
      <c r="AV86" s="228">
        <f t="shared" si="253"/>
        <v>80000</v>
      </c>
      <c r="AW86" s="228">
        <f t="shared" si="253"/>
        <v>80000</v>
      </c>
      <c r="AX86" s="230">
        <f t="shared" ref="AX86:AX92" si="254">SUM(AL86:AW86)</f>
        <v>960000</v>
      </c>
      <c r="AY86" s="7" t="s">
        <v>24</v>
      </c>
      <c r="AZ86" s="167">
        <f>AJ86*5</f>
        <v>400000</v>
      </c>
      <c r="BA86" s="183"/>
      <c r="BB86" s="228">
        <f>$AZ$86</f>
        <v>400000</v>
      </c>
      <c r="BC86" s="228">
        <f t="shared" ref="BC86:BM86" si="255">$AZ$86</f>
        <v>400000</v>
      </c>
      <c r="BD86" s="228">
        <f t="shared" si="255"/>
        <v>400000</v>
      </c>
      <c r="BE86" s="228">
        <f t="shared" si="255"/>
        <v>400000</v>
      </c>
      <c r="BF86" s="228">
        <f t="shared" si="255"/>
        <v>400000</v>
      </c>
      <c r="BG86" s="228">
        <f t="shared" si="255"/>
        <v>400000</v>
      </c>
      <c r="BH86" s="228">
        <f t="shared" si="255"/>
        <v>400000</v>
      </c>
      <c r="BI86" s="228">
        <f t="shared" si="255"/>
        <v>400000</v>
      </c>
      <c r="BJ86" s="228">
        <f t="shared" si="255"/>
        <v>400000</v>
      </c>
      <c r="BK86" s="228">
        <f t="shared" si="255"/>
        <v>400000</v>
      </c>
      <c r="BL86" s="228">
        <f t="shared" si="255"/>
        <v>400000</v>
      </c>
      <c r="BM86" s="228">
        <f t="shared" si="255"/>
        <v>400000</v>
      </c>
      <c r="BN86" s="230">
        <f t="shared" ref="BN86:BN92" si="256">SUM(BB86:BM86)</f>
        <v>4800000</v>
      </c>
    </row>
    <row r="87" spans="2:66" outlineLevel="1" x14ac:dyDescent="0.2">
      <c r="B87" s="41" t="s">
        <v>164</v>
      </c>
      <c r="C87" s="7" t="s">
        <v>24</v>
      </c>
      <c r="D87" s="167">
        <v>10000</v>
      </c>
      <c r="E87" s="183"/>
      <c r="F87" s="228">
        <v>0</v>
      </c>
      <c r="G87" s="228">
        <v>0</v>
      </c>
      <c r="H87" s="228">
        <v>0</v>
      </c>
      <c r="I87" s="228">
        <v>0</v>
      </c>
      <c r="J87" s="228">
        <v>0</v>
      </c>
      <c r="K87" s="228">
        <f>$D$87</f>
        <v>10000</v>
      </c>
      <c r="L87" s="228">
        <f t="shared" ref="L87:Q87" si="257">$D$87</f>
        <v>10000</v>
      </c>
      <c r="M87" s="228">
        <f t="shared" si="257"/>
        <v>10000</v>
      </c>
      <c r="N87" s="228">
        <f t="shared" si="257"/>
        <v>10000</v>
      </c>
      <c r="O87" s="228">
        <f t="shared" si="257"/>
        <v>10000</v>
      </c>
      <c r="P87" s="228">
        <f t="shared" si="257"/>
        <v>10000</v>
      </c>
      <c r="Q87" s="228">
        <f t="shared" si="257"/>
        <v>10000</v>
      </c>
      <c r="R87" s="230">
        <f t="shared" si="250"/>
        <v>70000</v>
      </c>
      <c r="S87" s="7" t="s">
        <v>24</v>
      </c>
      <c r="T87" s="167">
        <f t="shared" ref="T87:T91" si="258">D87*2</f>
        <v>20000</v>
      </c>
      <c r="U87" s="183"/>
      <c r="V87" s="228">
        <f>$T$87</f>
        <v>20000</v>
      </c>
      <c r="W87" s="228">
        <f t="shared" ref="W87:AG87" si="259">$T$87</f>
        <v>20000</v>
      </c>
      <c r="X87" s="228">
        <f t="shared" si="259"/>
        <v>20000</v>
      </c>
      <c r="Y87" s="228">
        <f t="shared" si="259"/>
        <v>20000</v>
      </c>
      <c r="Z87" s="228">
        <f t="shared" si="259"/>
        <v>20000</v>
      </c>
      <c r="AA87" s="228">
        <f t="shared" si="259"/>
        <v>20000</v>
      </c>
      <c r="AB87" s="228">
        <f t="shared" si="259"/>
        <v>20000</v>
      </c>
      <c r="AC87" s="228">
        <f t="shared" si="259"/>
        <v>20000</v>
      </c>
      <c r="AD87" s="228">
        <f t="shared" si="259"/>
        <v>20000</v>
      </c>
      <c r="AE87" s="228">
        <f t="shared" si="259"/>
        <v>20000</v>
      </c>
      <c r="AF87" s="228">
        <f t="shared" si="259"/>
        <v>20000</v>
      </c>
      <c r="AG87" s="228">
        <f t="shared" si="259"/>
        <v>20000</v>
      </c>
      <c r="AH87" s="230">
        <f t="shared" si="252"/>
        <v>240000</v>
      </c>
      <c r="AI87" s="7" t="s">
        <v>24</v>
      </c>
      <c r="AJ87" s="167">
        <f t="shared" ref="AJ87:AJ91" si="260">T87*4</f>
        <v>80000</v>
      </c>
      <c r="AK87" s="183"/>
      <c r="AL87" s="228">
        <f>$AJ$87</f>
        <v>80000</v>
      </c>
      <c r="AM87" s="228">
        <f t="shared" ref="AM87:AW87" si="261">$AJ$87</f>
        <v>80000</v>
      </c>
      <c r="AN87" s="228">
        <f t="shared" si="261"/>
        <v>80000</v>
      </c>
      <c r="AO87" s="228">
        <f t="shared" si="261"/>
        <v>80000</v>
      </c>
      <c r="AP87" s="228">
        <f t="shared" si="261"/>
        <v>80000</v>
      </c>
      <c r="AQ87" s="228">
        <f t="shared" si="261"/>
        <v>80000</v>
      </c>
      <c r="AR87" s="228">
        <f t="shared" si="261"/>
        <v>80000</v>
      </c>
      <c r="AS87" s="228">
        <f t="shared" si="261"/>
        <v>80000</v>
      </c>
      <c r="AT87" s="228">
        <f t="shared" si="261"/>
        <v>80000</v>
      </c>
      <c r="AU87" s="228">
        <f t="shared" si="261"/>
        <v>80000</v>
      </c>
      <c r="AV87" s="228">
        <f t="shared" si="261"/>
        <v>80000</v>
      </c>
      <c r="AW87" s="228">
        <f t="shared" si="261"/>
        <v>80000</v>
      </c>
      <c r="AX87" s="230">
        <f t="shared" si="254"/>
        <v>960000</v>
      </c>
      <c r="AY87" s="7" t="s">
        <v>24</v>
      </c>
      <c r="AZ87" s="167">
        <f t="shared" ref="AZ87:AZ91" si="262">AJ87*5</f>
        <v>400000</v>
      </c>
      <c r="BA87" s="183"/>
      <c r="BB87" s="228">
        <f>$AZ$87</f>
        <v>400000</v>
      </c>
      <c r="BC87" s="228">
        <f t="shared" ref="BC87:BM87" si="263">$AZ$87</f>
        <v>400000</v>
      </c>
      <c r="BD87" s="228">
        <f t="shared" si="263"/>
        <v>400000</v>
      </c>
      <c r="BE87" s="228">
        <f t="shared" si="263"/>
        <v>400000</v>
      </c>
      <c r="BF87" s="228">
        <f t="shared" si="263"/>
        <v>400000</v>
      </c>
      <c r="BG87" s="228">
        <f t="shared" si="263"/>
        <v>400000</v>
      </c>
      <c r="BH87" s="228">
        <f t="shared" si="263"/>
        <v>400000</v>
      </c>
      <c r="BI87" s="228">
        <f t="shared" si="263"/>
        <v>400000</v>
      </c>
      <c r="BJ87" s="228">
        <f t="shared" si="263"/>
        <v>400000</v>
      </c>
      <c r="BK87" s="228">
        <f t="shared" si="263"/>
        <v>400000</v>
      </c>
      <c r="BL87" s="228">
        <f t="shared" si="263"/>
        <v>400000</v>
      </c>
      <c r="BM87" s="228">
        <f t="shared" si="263"/>
        <v>400000</v>
      </c>
      <c r="BN87" s="230">
        <f t="shared" si="256"/>
        <v>4800000</v>
      </c>
    </row>
    <row r="88" spans="2:66" outlineLevel="1" x14ac:dyDescent="0.2">
      <c r="B88" s="41" t="s">
        <v>142</v>
      </c>
      <c r="C88" s="7" t="s">
        <v>24</v>
      </c>
      <c r="D88" s="167">
        <v>10000</v>
      </c>
      <c r="E88" s="183"/>
      <c r="F88" s="228">
        <v>0</v>
      </c>
      <c r="G88" s="228">
        <v>0</v>
      </c>
      <c r="H88" s="228">
        <v>0</v>
      </c>
      <c r="I88" s="228">
        <v>0</v>
      </c>
      <c r="J88" s="228">
        <v>0</v>
      </c>
      <c r="K88" s="228">
        <f>$D$88</f>
        <v>10000</v>
      </c>
      <c r="L88" s="228">
        <f t="shared" ref="L88:Q88" si="264">$D$88</f>
        <v>10000</v>
      </c>
      <c r="M88" s="228">
        <f t="shared" si="264"/>
        <v>10000</v>
      </c>
      <c r="N88" s="228">
        <f t="shared" si="264"/>
        <v>10000</v>
      </c>
      <c r="O88" s="228">
        <f t="shared" si="264"/>
        <v>10000</v>
      </c>
      <c r="P88" s="228">
        <f t="shared" si="264"/>
        <v>10000</v>
      </c>
      <c r="Q88" s="228">
        <f t="shared" si="264"/>
        <v>10000</v>
      </c>
      <c r="R88" s="230">
        <f t="shared" si="250"/>
        <v>70000</v>
      </c>
      <c r="S88" s="7" t="s">
        <v>24</v>
      </c>
      <c r="T88" s="167">
        <f t="shared" si="258"/>
        <v>20000</v>
      </c>
      <c r="U88" s="183"/>
      <c r="V88" s="228">
        <f>$T$88</f>
        <v>20000</v>
      </c>
      <c r="W88" s="228">
        <f t="shared" ref="W88:AG88" si="265">$T$88</f>
        <v>20000</v>
      </c>
      <c r="X88" s="228">
        <f t="shared" si="265"/>
        <v>20000</v>
      </c>
      <c r="Y88" s="228">
        <f t="shared" si="265"/>
        <v>20000</v>
      </c>
      <c r="Z88" s="228">
        <f t="shared" si="265"/>
        <v>20000</v>
      </c>
      <c r="AA88" s="228">
        <f t="shared" si="265"/>
        <v>20000</v>
      </c>
      <c r="AB88" s="228">
        <f t="shared" si="265"/>
        <v>20000</v>
      </c>
      <c r="AC88" s="228">
        <f t="shared" si="265"/>
        <v>20000</v>
      </c>
      <c r="AD88" s="228">
        <f t="shared" si="265"/>
        <v>20000</v>
      </c>
      <c r="AE88" s="228">
        <f t="shared" si="265"/>
        <v>20000</v>
      </c>
      <c r="AF88" s="228">
        <f t="shared" si="265"/>
        <v>20000</v>
      </c>
      <c r="AG88" s="228">
        <f t="shared" si="265"/>
        <v>20000</v>
      </c>
      <c r="AH88" s="230">
        <f t="shared" si="252"/>
        <v>240000</v>
      </c>
      <c r="AI88" s="7" t="s">
        <v>24</v>
      </c>
      <c r="AJ88" s="167">
        <f t="shared" si="260"/>
        <v>80000</v>
      </c>
      <c r="AK88" s="183"/>
      <c r="AL88" s="228">
        <f>$AJ$88</f>
        <v>80000</v>
      </c>
      <c r="AM88" s="228">
        <f t="shared" ref="AM88:AW88" si="266">$AJ$88</f>
        <v>80000</v>
      </c>
      <c r="AN88" s="228">
        <f t="shared" si="266"/>
        <v>80000</v>
      </c>
      <c r="AO88" s="228">
        <f t="shared" si="266"/>
        <v>80000</v>
      </c>
      <c r="AP88" s="228">
        <f t="shared" si="266"/>
        <v>80000</v>
      </c>
      <c r="AQ88" s="228">
        <f t="shared" si="266"/>
        <v>80000</v>
      </c>
      <c r="AR88" s="228">
        <f t="shared" si="266"/>
        <v>80000</v>
      </c>
      <c r="AS88" s="228">
        <f t="shared" si="266"/>
        <v>80000</v>
      </c>
      <c r="AT88" s="228">
        <f t="shared" si="266"/>
        <v>80000</v>
      </c>
      <c r="AU88" s="228">
        <f t="shared" si="266"/>
        <v>80000</v>
      </c>
      <c r="AV88" s="228">
        <f t="shared" si="266"/>
        <v>80000</v>
      </c>
      <c r="AW88" s="228">
        <f t="shared" si="266"/>
        <v>80000</v>
      </c>
      <c r="AX88" s="230">
        <f t="shared" si="254"/>
        <v>960000</v>
      </c>
      <c r="AY88" s="7" t="s">
        <v>24</v>
      </c>
      <c r="AZ88" s="167">
        <f t="shared" si="262"/>
        <v>400000</v>
      </c>
      <c r="BA88" s="183"/>
      <c r="BB88" s="228">
        <f>$AZ$88</f>
        <v>400000</v>
      </c>
      <c r="BC88" s="228">
        <f t="shared" ref="BC88:BM88" si="267">$AZ$88</f>
        <v>400000</v>
      </c>
      <c r="BD88" s="228">
        <f t="shared" si="267"/>
        <v>400000</v>
      </c>
      <c r="BE88" s="228">
        <f t="shared" si="267"/>
        <v>400000</v>
      </c>
      <c r="BF88" s="228">
        <f t="shared" si="267"/>
        <v>400000</v>
      </c>
      <c r="BG88" s="228">
        <f t="shared" si="267"/>
        <v>400000</v>
      </c>
      <c r="BH88" s="228">
        <f t="shared" si="267"/>
        <v>400000</v>
      </c>
      <c r="BI88" s="228">
        <f t="shared" si="267"/>
        <v>400000</v>
      </c>
      <c r="BJ88" s="228">
        <f t="shared" si="267"/>
        <v>400000</v>
      </c>
      <c r="BK88" s="228">
        <f t="shared" si="267"/>
        <v>400000</v>
      </c>
      <c r="BL88" s="228">
        <f t="shared" si="267"/>
        <v>400000</v>
      </c>
      <c r="BM88" s="228">
        <f t="shared" si="267"/>
        <v>400000</v>
      </c>
      <c r="BN88" s="230">
        <f t="shared" si="256"/>
        <v>4800000</v>
      </c>
    </row>
    <row r="89" spans="2:66" outlineLevel="1" x14ac:dyDescent="0.2">
      <c r="B89" s="79" t="s">
        <v>141</v>
      </c>
      <c r="C89" s="7" t="s">
        <v>24</v>
      </c>
      <c r="D89" s="167">
        <v>1000</v>
      </c>
      <c r="E89" s="183"/>
      <c r="F89" s="228">
        <v>0</v>
      </c>
      <c r="G89" s="228">
        <v>0</v>
      </c>
      <c r="H89" s="228">
        <v>0</v>
      </c>
      <c r="I89" s="228">
        <v>0</v>
      </c>
      <c r="J89" s="228">
        <v>0</v>
      </c>
      <c r="K89" s="228">
        <f>$D$89</f>
        <v>1000</v>
      </c>
      <c r="L89" s="228">
        <f t="shared" ref="L89:Q89" si="268">$D$89</f>
        <v>1000</v>
      </c>
      <c r="M89" s="228">
        <f t="shared" si="268"/>
        <v>1000</v>
      </c>
      <c r="N89" s="228">
        <f t="shared" si="268"/>
        <v>1000</v>
      </c>
      <c r="O89" s="228">
        <f t="shared" si="268"/>
        <v>1000</v>
      </c>
      <c r="P89" s="228">
        <f t="shared" si="268"/>
        <v>1000</v>
      </c>
      <c r="Q89" s="228">
        <f t="shared" si="268"/>
        <v>1000</v>
      </c>
      <c r="R89" s="230">
        <f t="shared" si="250"/>
        <v>7000</v>
      </c>
      <c r="S89" s="7" t="s">
        <v>24</v>
      </c>
      <c r="T89" s="167">
        <f>D89</f>
        <v>1000</v>
      </c>
      <c r="U89" s="183"/>
      <c r="V89" s="228">
        <f>$T$89</f>
        <v>1000</v>
      </c>
      <c r="W89" s="228">
        <f t="shared" ref="W89:AG89" si="269">$T$89</f>
        <v>1000</v>
      </c>
      <c r="X89" s="228">
        <f t="shared" si="269"/>
        <v>1000</v>
      </c>
      <c r="Y89" s="228">
        <f t="shared" si="269"/>
        <v>1000</v>
      </c>
      <c r="Z89" s="228">
        <f t="shared" si="269"/>
        <v>1000</v>
      </c>
      <c r="AA89" s="228">
        <f t="shared" si="269"/>
        <v>1000</v>
      </c>
      <c r="AB89" s="228">
        <f t="shared" si="269"/>
        <v>1000</v>
      </c>
      <c r="AC89" s="228">
        <f t="shared" si="269"/>
        <v>1000</v>
      </c>
      <c r="AD89" s="228">
        <f t="shared" si="269"/>
        <v>1000</v>
      </c>
      <c r="AE89" s="228">
        <f t="shared" si="269"/>
        <v>1000</v>
      </c>
      <c r="AF89" s="228">
        <f t="shared" si="269"/>
        <v>1000</v>
      </c>
      <c r="AG89" s="228">
        <f t="shared" si="269"/>
        <v>1000</v>
      </c>
      <c r="AH89" s="230">
        <f t="shared" si="252"/>
        <v>12000</v>
      </c>
      <c r="AI89" s="7" t="s">
        <v>24</v>
      </c>
      <c r="AJ89" s="167">
        <f>T89</f>
        <v>1000</v>
      </c>
      <c r="AK89" s="183"/>
      <c r="AL89" s="228">
        <f>$AJ$89</f>
        <v>1000</v>
      </c>
      <c r="AM89" s="228">
        <f t="shared" ref="AM89:AW89" si="270">$AJ$89</f>
        <v>1000</v>
      </c>
      <c r="AN89" s="228">
        <f t="shared" si="270"/>
        <v>1000</v>
      </c>
      <c r="AO89" s="228">
        <f t="shared" si="270"/>
        <v>1000</v>
      </c>
      <c r="AP89" s="228">
        <f t="shared" si="270"/>
        <v>1000</v>
      </c>
      <c r="AQ89" s="228">
        <f t="shared" si="270"/>
        <v>1000</v>
      </c>
      <c r="AR89" s="228">
        <f t="shared" si="270"/>
        <v>1000</v>
      </c>
      <c r="AS89" s="228">
        <f t="shared" si="270"/>
        <v>1000</v>
      </c>
      <c r="AT89" s="228">
        <f t="shared" si="270"/>
        <v>1000</v>
      </c>
      <c r="AU89" s="228">
        <f t="shared" si="270"/>
        <v>1000</v>
      </c>
      <c r="AV89" s="228">
        <f t="shared" si="270"/>
        <v>1000</v>
      </c>
      <c r="AW89" s="228">
        <f t="shared" si="270"/>
        <v>1000</v>
      </c>
      <c r="AX89" s="230">
        <f t="shared" si="254"/>
        <v>12000</v>
      </c>
      <c r="AY89" s="7" t="s">
        <v>24</v>
      </c>
      <c r="AZ89" s="167">
        <f>AJ89</f>
        <v>1000</v>
      </c>
      <c r="BA89" s="183"/>
      <c r="BB89" s="228">
        <f>$AZ$89</f>
        <v>1000</v>
      </c>
      <c r="BC89" s="228">
        <f t="shared" ref="BC89:BM89" si="271">$AZ$89</f>
        <v>1000</v>
      </c>
      <c r="BD89" s="228">
        <f t="shared" si="271"/>
        <v>1000</v>
      </c>
      <c r="BE89" s="228">
        <f t="shared" si="271"/>
        <v>1000</v>
      </c>
      <c r="BF89" s="228">
        <f t="shared" si="271"/>
        <v>1000</v>
      </c>
      <c r="BG89" s="228">
        <f t="shared" si="271"/>
        <v>1000</v>
      </c>
      <c r="BH89" s="228">
        <f t="shared" si="271"/>
        <v>1000</v>
      </c>
      <c r="BI89" s="228">
        <f t="shared" si="271"/>
        <v>1000</v>
      </c>
      <c r="BJ89" s="228">
        <f t="shared" si="271"/>
        <v>1000</v>
      </c>
      <c r="BK89" s="228">
        <f t="shared" si="271"/>
        <v>1000</v>
      </c>
      <c r="BL89" s="228">
        <f t="shared" si="271"/>
        <v>1000</v>
      </c>
      <c r="BM89" s="228">
        <f t="shared" si="271"/>
        <v>1000</v>
      </c>
      <c r="BN89" s="230">
        <f t="shared" si="256"/>
        <v>12000</v>
      </c>
    </row>
    <row r="90" spans="2:66" outlineLevel="1" x14ac:dyDescent="0.2">
      <c r="B90" s="79" t="s">
        <v>327</v>
      </c>
      <c r="C90" s="7" t="s">
        <v>24</v>
      </c>
      <c r="D90" s="167">
        <v>3000</v>
      </c>
      <c r="E90" s="183"/>
      <c r="F90" s="228">
        <v>0</v>
      </c>
      <c r="G90" s="228">
        <v>0</v>
      </c>
      <c r="H90" s="228">
        <v>0</v>
      </c>
      <c r="I90" s="228">
        <v>0</v>
      </c>
      <c r="J90" s="228">
        <v>0</v>
      </c>
      <c r="K90" s="228">
        <f>$D$90</f>
        <v>3000</v>
      </c>
      <c r="L90" s="228">
        <f t="shared" ref="L90:Q90" si="272">$D$90</f>
        <v>3000</v>
      </c>
      <c r="M90" s="228">
        <f t="shared" si="272"/>
        <v>3000</v>
      </c>
      <c r="N90" s="228">
        <f t="shared" si="272"/>
        <v>3000</v>
      </c>
      <c r="O90" s="228">
        <f t="shared" si="272"/>
        <v>3000</v>
      </c>
      <c r="P90" s="228">
        <f t="shared" si="272"/>
        <v>3000</v>
      </c>
      <c r="Q90" s="228">
        <f t="shared" si="272"/>
        <v>3000</v>
      </c>
      <c r="R90" s="230">
        <f t="shared" si="250"/>
        <v>21000</v>
      </c>
      <c r="S90" s="7" t="s">
        <v>24</v>
      </c>
      <c r="T90" s="167">
        <f>D90*2</f>
        <v>6000</v>
      </c>
      <c r="U90" s="183"/>
      <c r="V90" s="228">
        <f>$T$90</f>
        <v>6000</v>
      </c>
      <c r="W90" s="228">
        <f t="shared" ref="W90:AG90" si="273">$T$90</f>
        <v>6000</v>
      </c>
      <c r="X90" s="228">
        <f t="shared" si="273"/>
        <v>6000</v>
      </c>
      <c r="Y90" s="228">
        <f t="shared" si="273"/>
        <v>6000</v>
      </c>
      <c r="Z90" s="228">
        <f t="shared" si="273"/>
        <v>6000</v>
      </c>
      <c r="AA90" s="228">
        <f t="shared" si="273"/>
        <v>6000</v>
      </c>
      <c r="AB90" s="228">
        <f t="shared" si="273"/>
        <v>6000</v>
      </c>
      <c r="AC90" s="228">
        <f t="shared" si="273"/>
        <v>6000</v>
      </c>
      <c r="AD90" s="228">
        <f t="shared" si="273"/>
        <v>6000</v>
      </c>
      <c r="AE90" s="228">
        <f t="shared" si="273"/>
        <v>6000</v>
      </c>
      <c r="AF90" s="228">
        <f t="shared" si="273"/>
        <v>6000</v>
      </c>
      <c r="AG90" s="228">
        <f t="shared" si="273"/>
        <v>6000</v>
      </c>
      <c r="AH90" s="230">
        <f t="shared" si="252"/>
        <v>72000</v>
      </c>
      <c r="AI90" s="7" t="s">
        <v>24</v>
      </c>
      <c r="AJ90" s="167">
        <f t="shared" si="260"/>
        <v>24000</v>
      </c>
      <c r="AK90" s="183"/>
      <c r="AL90" s="228">
        <f>$AJ$90</f>
        <v>24000</v>
      </c>
      <c r="AM90" s="228">
        <f t="shared" ref="AM90:AW90" si="274">$AJ$90</f>
        <v>24000</v>
      </c>
      <c r="AN90" s="228">
        <f t="shared" si="274"/>
        <v>24000</v>
      </c>
      <c r="AO90" s="228">
        <f t="shared" si="274"/>
        <v>24000</v>
      </c>
      <c r="AP90" s="228">
        <f t="shared" si="274"/>
        <v>24000</v>
      </c>
      <c r="AQ90" s="228">
        <f t="shared" si="274"/>
        <v>24000</v>
      </c>
      <c r="AR90" s="228">
        <f t="shared" si="274"/>
        <v>24000</v>
      </c>
      <c r="AS90" s="228">
        <f t="shared" si="274"/>
        <v>24000</v>
      </c>
      <c r="AT90" s="228">
        <f t="shared" si="274"/>
        <v>24000</v>
      </c>
      <c r="AU90" s="228">
        <f t="shared" si="274"/>
        <v>24000</v>
      </c>
      <c r="AV90" s="228">
        <f t="shared" si="274"/>
        <v>24000</v>
      </c>
      <c r="AW90" s="228">
        <f t="shared" si="274"/>
        <v>24000</v>
      </c>
      <c r="AX90" s="230">
        <f t="shared" si="254"/>
        <v>288000</v>
      </c>
      <c r="AY90" s="7" t="s">
        <v>24</v>
      </c>
      <c r="AZ90" s="167">
        <f t="shared" si="262"/>
        <v>120000</v>
      </c>
      <c r="BA90" s="183"/>
      <c r="BB90" s="228">
        <f>$AZ$90</f>
        <v>120000</v>
      </c>
      <c r="BC90" s="228">
        <f t="shared" ref="BC90:BM90" si="275">$AZ$90</f>
        <v>120000</v>
      </c>
      <c r="BD90" s="228">
        <f t="shared" si="275"/>
        <v>120000</v>
      </c>
      <c r="BE90" s="228">
        <f t="shared" si="275"/>
        <v>120000</v>
      </c>
      <c r="BF90" s="228">
        <f t="shared" si="275"/>
        <v>120000</v>
      </c>
      <c r="BG90" s="228">
        <f t="shared" si="275"/>
        <v>120000</v>
      </c>
      <c r="BH90" s="228">
        <f t="shared" si="275"/>
        <v>120000</v>
      </c>
      <c r="BI90" s="228">
        <f t="shared" si="275"/>
        <v>120000</v>
      </c>
      <c r="BJ90" s="228">
        <f t="shared" si="275"/>
        <v>120000</v>
      </c>
      <c r="BK90" s="228">
        <f t="shared" si="275"/>
        <v>120000</v>
      </c>
      <c r="BL90" s="228">
        <f t="shared" si="275"/>
        <v>120000</v>
      </c>
      <c r="BM90" s="228">
        <f t="shared" si="275"/>
        <v>120000</v>
      </c>
      <c r="BN90" s="230">
        <f t="shared" si="256"/>
        <v>1440000</v>
      </c>
    </row>
    <row r="91" spans="2:66" outlineLevel="1" x14ac:dyDescent="0.2">
      <c r="B91" s="79" t="s">
        <v>144</v>
      </c>
      <c r="C91" s="7" t="s">
        <v>24</v>
      </c>
      <c r="D91" s="167">
        <v>10000</v>
      </c>
      <c r="E91" s="183"/>
      <c r="F91" s="228">
        <v>0</v>
      </c>
      <c r="G91" s="228">
        <v>0</v>
      </c>
      <c r="H91" s="228">
        <v>0</v>
      </c>
      <c r="I91" s="228">
        <v>0</v>
      </c>
      <c r="J91" s="228">
        <v>0</v>
      </c>
      <c r="K91" s="228">
        <f>$D$91</f>
        <v>10000</v>
      </c>
      <c r="L91" s="228">
        <f t="shared" ref="L91:Q91" si="276">$D$91</f>
        <v>10000</v>
      </c>
      <c r="M91" s="228">
        <f t="shared" si="276"/>
        <v>10000</v>
      </c>
      <c r="N91" s="228">
        <f t="shared" si="276"/>
        <v>10000</v>
      </c>
      <c r="O91" s="228">
        <f t="shared" si="276"/>
        <v>10000</v>
      </c>
      <c r="P91" s="228">
        <f t="shared" si="276"/>
        <v>10000</v>
      </c>
      <c r="Q91" s="228">
        <f t="shared" si="276"/>
        <v>10000</v>
      </c>
      <c r="R91" s="230">
        <f t="shared" si="250"/>
        <v>70000</v>
      </c>
      <c r="S91" s="7" t="s">
        <v>24</v>
      </c>
      <c r="T91" s="167">
        <f t="shared" si="258"/>
        <v>20000</v>
      </c>
      <c r="U91" s="183"/>
      <c r="V91" s="228">
        <f>$T$91</f>
        <v>20000</v>
      </c>
      <c r="W91" s="228">
        <f t="shared" ref="W91:AG91" si="277">$T$91</f>
        <v>20000</v>
      </c>
      <c r="X91" s="228">
        <f t="shared" si="277"/>
        <v>20000</v>
      </c>
      <c r="Y91" s="228">
        <f t="shared" si="277"/>
        <v>20000</v>
      </c>
      <c r="Z91" s="228">
        <f t="shared" si="277"/>
        <v>20000</v>
      </c>
      <c r="AA91" s="228">
        <f t="shared" si="277"/>
        <v>20000</v>
      </c>
      <c r="AB91" s="228">
        <f t="shared" si="277"/>
        <v>20000</v>
      </c>
      <c r="AC91" s="228">
        <f t="shared" si="277"/>
        <v>20000</v>
      </c>
      <c r="AD91" s="228">
        <f t="shared" si="277"/>
        <v>20000</v>
      </c>
      <c r="AE91" s="228">
        <f t="shared" si="277"/>
        <v>20000</v>
      </c>
      <c r="AF91" s="228">
        <f t="shared" si="277"/>
        <v>20000</v>
      </c>
      <c r="AG91" s="228">
        <f t="shared" si="277"/>
        <v>20000</v>
      </c>
      <c r="AH91" s="230">
        <f t="shared" si="252"/>
        <v>240000</v>
      </c>
      <c r="AI91" s="7" t="s">
        <v>24</v>
      </c>
      <c r="AJ91" s="167">
        <f t="shared" si="260"/>
        <v>80000</v>
      </c>
      <c r="AK91" s="183"/>
      <c r="AL91" s="228">
        <f>$AJ$91</f>
        <v>80000</v>
      </c>
      <c r="AM91" s="228">
        <f t="shared" ref="AM91:AW91" si="278">$AJ$91</f>
        <v>80000</v>
      </c>
      <c r="AN91" s="228">
        <f t="shared" si="278"/>
        <v>80000</v>
      </c>
      <c r="AO91" s="228">
        <f t="shared" si="278"/>
        <v>80000</v>
      </c>
      <c r="AP91" s="228">
        <f t="shared" si="278"/>
        <v>80000</v>
      </c>
      <c r="AQ91" s="228">
        <f t="shared" si="278"/>
        <v>80000</v>
      </c>
      <c r="AR91" s="228">
        <f t="shared" si="278"/>
        <v>80000</v>
      </c>
      <c r="AS91" s="228">
        <f t="shared" si="278"/>
        <v>80000</v>
      </c>
      <c r="AT91" s="228">
        <f t="shared" si="278"/>
        <v>80000</v>
      </c>
      <c r="AU91" s="228">
        <f t="shared" si="278"/>
        <v>80000</v>
      </c>
      <c r="AV91" s="228">
        <f t="shared" si="278"/>
        <v>80000</v>
      </c>
      <c r="AW91" s="228">
        <f t="shared" si="278"/>
        <v>80000</v>
      </c>
      <c r="AX91" s="230">
        <f t="shared" si="254"/>
        <v>960000</v>
      </c>
      <c r="AY91" s="7" t="s">
        <v>24</v>
      </c>
      <c r="AZ91" s="167">
        <f t="shared" si="262"/>
        <v>400000</v>
      </c>
      <c r="BA91" s="183"/>
      <c r="BB91" s="228">
        <f>$AZ$91</f>
        <v>400000</v>
      </c>
      <c r="BC91" s="228">
        <f t="shared" ref="BC91:BM91" si="279">$AJ$91</f>
        <v>80000</v>
      </c>
      <c r="BD91" s="228">
        <f t="shared" si="279"/>
        <v>80000</v>
      </c>
      <c r="BE91" s="228">
        <f t="shared" si="279"/>
        <v>80000</v>
      </c>
      <c r="BF91" s="228">
        <f t="shared" si="279"/>
        <v>80000</v>
      </c>
      <c r="BG91" s="228">
        <f t="shared" si="279"/>
        <v>80000</v>
      </c>
      <c r="BH91" s="228">
        <f t="shared" si="279"/>
        <v>80000</v>
      </c>
      <c r="BI91" s="228">
        <f t="shared" si="279"/>
        <v>80000</v>
      </c>
      <c r="BJ91" s="228">
        <f t="shared" si="279"/>
        <v>80000</v>
      </c>
      <c r="BK91" s="228">
        <f t="shared" si="279"/>
        <v>80000</v>
      </c>
      <c r="BL91" s="228">
        <f t="shared" si="279"/>
        <v>80000</v>
      </c>
      <c r="BM91" s="228">
        <f t="shared" si="279"/>
        <v>80000</v>
      </c>
      <c r="BN91" s="230">
        <f t="shared" si="256"/>
        <v>1280000</v>
      </c>
    </row>
    <row r="92" spans="2:66" outlineLevel="1" x14ac:dyDescent="0.2">
      <c r="B92" s="79" t="s">
        <v>229</v>
      </c>
      <c r="C92" s="7" t="s">
        <v>24</v>
      </c>
      <c r="D92" s="167">
        <v>0</v>
      </c>
      <c r="E92" s="183"/>
      <c r="F92" s="228">
        <v>0</v>
      </c>
      <c r="G92" s="228">
        <v>0</v>
      </c>
      <c r="H92" s="228">
        <v>0</v>
      </c>
      <c r="I92" s="228">
        <v>0</v>
      </c>
      <c r="J92" s="228">
        <v>0</v>
      </c>
      <c r="K92" s="228">
        <f t="shared" ref="K92" si="280">D92</f>
        <v>0</v>
      </c>
      <c r="L92" s="228">
        <v>0</v>
      </c>
      <c r="M92" s="228">
        <v>0</v>
      </c>
      <c r="N92" s="228">
        <v>0</v>
      </c>
      <c r="O92" s="228">
        <v>0</v>
      </c>
      <c r="P92" s="228">
        <v>0</v>
      </c>
      <c r="Q92" s="228">
        <v>0</v>
      </c>
      <c r="R92" s="230">
        <f t="shared" si="250"/>
        <v>0</v>
      </c>
      <c r="S92" s="7" t="s">
        <v>24</v>
      </c>
      <c r="T92" s="167">
        <v>0</v>
      </c>
      <c r="U92" s="183"/>
      <c r="V92" s="228">
        <f>T92</f>
        <v>0</v>
      </c>
      <c r="W92" s="228">
        <v>0</v>
      </c>
      <c r="X92" s="228">
        <v>0</v>
      </c>
      <c r="Y92" s="228">
        <v>0</v>
      </c>
      <c r="Z92" s="228">
        <v>0</v>
      </c>
      <c r="AA92" s="228">
        <v>0</v>
      </c>
      <c r="AB92" s="228">
        <v>0</v>
      </c>
      <c r="AC92" s="228">
        <v>0</v>
      </c>
      <c r="AD92" s="228">
        <v>0</v>
      </c>
      <c r="AE92" s="228">
        <v>0</v>
      </c>
      <c r="AF92" s="228">
        <v>0</v>
      </c>
      <c r="AG92" s="228">
        <v>0</v>
      </c>
      <c r="AH92" s="230">
        <f t="shared" si="252"/>
        <v>0</v>
      </c>
      <c r="AI92" s="7" t="s">
        <v>24</v>
      </c>
      <c r="AJ92" s="167">
        <v>0</v>
      </c>
      <c r="AK92" s="183"/>
      <c r="AL92" s="228">
        <f>AJ92</f>
        <v>0</v>
      </c>
      <c r="AM92" s="228">
        <v>0</v>
      </c>
      <c r="AN92" s="228">
        <v>0</v>
      </c>
      <c r="AO92" s="228">
        <v>0</v>
      </c>
      <c r="AP92" s="228">
        <v>0</v>
      </c>
      <c r="AQ92" s="228">
        <v>0</v>
      </c>
      <c r="AR92" s="228">
        <v>0</v>
      </c>
      <c r="AS92" s="228">
        <v>0</v>
      </c>
      <c r="AT92" s="228">
        <v>0</v>
      </c>
      <c r="AU92" s="228">
        <v>0</v>
      </c>
      <c r="AV92" s="228">
        <v>0</v>
      </c>
      <c r="AW92" s="228">
        <v>0</v>
      </c>
      <c r="AX92" s="230">
        <f t="shared" si="254"/>
        <v>0</v>
      </c>
      <c r="AY92" s="7" t="s">
        <v>24</v>
      </c>
      <c r="AZ92" s="167">
        <v>0</v>
      </c>
      <c r="BA92" s="183"/>
      <c r="BB92" s="228">
        <f>AZ92</f>
        <v>0</v>
      </c>
      <c r="BC92" s="228">
        <v>0</v>
      </c>
      <c r="BD92" s="228">
        <v>0</v>
      </c>
      <c r="BE92" s="228">
        <v>0</v>
      </c>
      <c r="BF92" s="228">
        <v>0</v>
      </c>
      <c r="BG92" s="228">
        <v>0</v>
      </c>
      <c r="BH92" s="228">
        <v>0</v>
      </c>
      <c r="BI92" s="228">
        <v>0</v>
      </c>
      <c r="BJ92" s="228">
        <v>0</v>
      </c>
      <c r="BK92" s="228">
        <v>0</v>
      </c>
      <c r="BL92" s="228">
        <v>0</v>
      </c>
      <c r="BM92" s="228">
        <v>0</v>
      </c>
      <c r="BN92" s="230">
        <f t="shared" si="256"/>
        <v>0</v>
      </c>
    </row>
    <row r="93" spans="2:66" outlineLevel="1" x14ac:dyDescent="0.2">
      <c r="B93" s="13" t="s">
        <v>44</v>
      </c>
      <c r="C93" s="7"/>
      <c r="D93" s="1"/>
      <c r="E93" s="63"/>
      <c r="F93" s="670">
        <f t="shared" ref="F93:Q93" si="281">SUM(F86:F92)</f>
        <v>0</v>
      </c>
      <c r="G93" s="670">
        <f t="shared" si="281"/>
        <v>0</v>
      </c>
      <c r="H93" s="670">
        <f t="shared" si="281"/>
        <v>0</v>
      </c>
      <c r="I93" s="670">
        <f t="shared" si="281"/>
        <v>0</v>
      </c>
      <c r="J93" s="670">
        <f t="shared" si="281"/>
        <v>0</v>
      </c>
      <c r="K93" s="670">
        <f t="shared" si="281"/>
        <v>44000</v>
      </c>
      <c r="L93" s="670">
        <f t="shared" si="281"/>
        <v>44000</v>
      </c>
      <c r="M93" s="670">
        <f t="shared" si="281"/>
        <v>44000</v>
      </c>
      <c r="N93" s="670">
        <f t="shared" si="281"/>
        <v>44000</v>
      </c>
      <c r="O93" s="670">
        <f t="shared" si="281"/>
        <v>44000</v>
      </c>
      <c r="P93" s="670">
        <f t="shared" si="281"/>
        <v>44000</v>
      </c>
      <c r="Q93" s="670">
        <f t="shared" si="281"/>
        <v>44000</v>
      </c>
      <c r="R93" s="670">
        <f>SUM(F93:Q93)</f>
        <v>308000</v>
      </c>
      <c r="S93" s="7"/>
      <c r="T93" s="1"/>
      <c r="U93" s="63"/>
      <c r="V93" s="670">
        <f t="shared" ref="V93:AG93" si="282">SUM(V86:V92)</f>
        <v>87000</v>
      </c>
      <c r="W93" s="670">
        <f t="shared" si="282"/>
        <v>87000</v>
      </c>
      <c r="X93" s="670">
        <f t="shared" si="282"/>
        <v>87000</v>
      </c>
      <c r="Y93" s="670">
        <f t="shared" si="282"/>
        <v>87000</v>
      </c>
      <c r="Z93" s="670">
        <f t="shared" si="282"/>
        <v>87000</v>
      </c>
      <c r="AA93" s="670">
        <f t="shared" si="282"/>
        <v>87000</v>
      </c>
      <c r="AB93" s="670">
        <f t="shared" si="282"/>
        <v>87000</v>
      </c>
      <c r="AC93" s="670">
        <f t="shared" si="282"/>
        <v>87000</v>
      </c>
      <c r="AD93" s="670">
        <f t="shared" si="282"/>
        <v>87000</v>
      </c>
      <c r="AE93" s="670">
        <f t="shared" si="282"/>
        <v>87000</v>
      </c>
      <c r="AF93" s="670">
        <f t="shared" si="282"/>
        <v>87000</v>
      </c>
      <c r="AG93" s="670">
        <f t="shared" si="282"/>
        <v>87000</v>
      </c>
      <c r="AH93" s="670">
        <f>SUM(V93:AG93)</f>
        <v>1044000</v>
      </c>
      <c r="AI93" s="7"/>
      <c r="AJ93" s="1"/>
      <c r="AK93" s="63"/>
      <c r="AL93" s="670">
        <f t="shared" ref="AL93:AW93" si="283">SUM(AL86:AL92)</f>
        <v>345000</v>
      </c>
      <c r="AM93" s="670">
        <f t="shared" si="283"/>
        <v>345000</v>
      </c>
      <c r="AN93" s="670">
        <f t="shared" si="283"/>
        <v>345000</v>
      </c>
      <c r="AO93" s="670">
        <f t="shared" si="283"/>
        <v>345000</v>
      </c>
      <c r="AP93" s="670">
        <f t="shared" si="283"/>
        <v>345000</v>
      </c>
      <c r="AQ93" s="670">
        <f t="shared" si="283"/>
        <v>345000</v>
      </c>
      <c r="AR93" s="670">
        <f t="shared" si="283"/>
        <v>345000</v>
      </c>
      <c r="AS93" s="670">
        <f t="shared" si="283"/>
        <v>345000</v>
      </c>
      <c r="AT93" s="670">
        <f t="shared" si="283"/>
        <v>345000</v>
      </c>
      <c r="AU93" s="670">
        <f t="shared" si="283"/>
        <v>345000</v>
      </c>
      <c r="AV93" s="670">
        <f t="shared" si="283"/>
        <v>345000</v>
      </c>
      <c r="AW93" s="670">
        <f t="shared" si="283"/>
        <v>345000</v>
      </c>
      <c r="AX93" s="670">
        <f>SUM(AL93:AW93)</f>
        <v>4140000</v>
      </c>
      <c r="AY93" s="7"/>
      <c r="AZ93" s="1"/>
      <c r="BA93" s="63"/>
      <c r="BB93" s="670">
        <f t="shared" ref="BB93" si="284">SUM(BB86:BB92)</f>
        <v>1721000</v>
      </c>
      <c r="BC93" s="670">
        <f t="shared" ref="BC93" si="285">SUM(BC86:BC92)</f>
        <v>1401000</v>
      </c>
      <c r="BD93" s="670">
        <f t="shared" ref="BD93" si="286">SUM(BD86:BD92)</f>
        <v>1401000</v>
      </c>
      <c r="BE93" s="670">
        <f t="shared" ref="BE93" si="287">SUM(BE86:BE92)</f>
        <v>1401000</v>
      </c>
      <c r="BF93" s="670">
        <f t="shared" ref="BF93" si="288">SUM(BF86:BF92)</f>
        <v>1401000</v>
      </c>
      <c r="BG93" s="670">
        <f t="shared" ref="BG93" si="289">SUM(BG86:BG92)</f>
        <v>1401000</v>
      </c>
      <c r="BH93" s="670">
        <f t="shared" ref="BH93" si="290">SUM(BH86:BH92)</f>
        <v>1401000</v>
      </c>
      <c r="BI93" s="670">
        <f t="shared" ref="BI93" si="291">SUM(BI86:BI92)</f>
        <v>1401000</v>
      </c>
      <c r="BJ93" s="670">
        <f t="shared" ref="BJ93" si="292">SUM(BJ86:BJ92)</f>
        <v>1401000</v>
      </c>
      <c r="BK93" s="670">
        <f t="shared" ref="BK93" si="293">SUM(BK86:BK92)</f>
        <v>1401000</v>
      </c>
      <c r="BL93" s="670">
        <f t="shared" ref="BL93" si="294">SUM(BL86:BL92)</f>
        <v>1401000</v>
      </c>
      <c r="BM93" s="670">
        <f t="shared" ref="BM93" si="295">SUM(BM86:BM92)</f>
        <v>1401000</v>
      </c>
      <c r="BN93" s="670">
        <f>SUM(BB93:BM93)</f>
        <v>17132000</v>
      </c>
    </row>
    <row r="94" spans="2:66" outlineLevel="1" x14ac:dyDescent="0.2">
      <c r="B94" s="48" t="s">
        <v>45</v>
      </c>
      <c r="C94" s="7"/>
      <c r="D94" s="1"/>
      <c r="E94" s="63"/>
      <c r="F94" s="256"/>
      <c r="G94" s="256"/>
      <c r="H94" s="256"/>
      <c r="I94" s="256"/>
      <c r="J94" s="256"/>
      <c r="K94" s="256"/>
      <c r="L94" s="256"/>
      <c r="M94" s="256"/>
      <c r="N94" s="256"/>
      <c r="O94" s="256"/>
      <c r="P94" s="256"/>
      <c r="Q94" s="257"/>
      <c r="R94" s="251"/>
      <c r="S94" s="7"/>
      <c r="T94" s="1"/>
      <c r="U94" s="63"/>
      <c r="V94" s="256"/>
      <c r="W94" s="256"/>
      <c r="X94" s="256"/>
      <c r="Y94" s="256"/>
      <c r="Z94" s="256"/>
      <c r="AA94" s="256"/>
      <c r="AB94" s="256"/>
      <c r="AC94" s="256"/>
      <c r="AD94" s="256"/>
      <c r="AE94" s="256"/>
      <c r="AF94" s="256"/>
      <c r="AG94" s="257"/>
      <c r="AH94" s="251"/>
      <c r="AI94" s="7"/>
      <c r="AJ94" s="1"/>
      <c r="AK94" s="63"/>
      <c r="AL94" s="256"/>
      <c r="AM94" s="256"/>
      <c r="AN94" s="256"/>
      <c r="AO94" s="256"/>
      <c r="AP94" s="256"/>
      <c r="AQ94" s="256"/>
      <c r="AR94" s="256"/>
      <c r="AS94" s="256"/>
      <c r="AT94" s="256"/>
      <c r="AU94" s="256"/>
      <c r="AV94" s="256"/>
      <c r="AW94" s="257"/>
      <c r="AX94" s="251"/>
      <c r="AY94" s="7"/>
      <c r="AZ94" s="1"/>
      <c r="BA94" s="63"/>
      <c r="BB94" s="256"/>
      <c r="BC94" s="256"/>
      <c r="BD94" s="256"/>
      <c r="BE94" s="256"/>
      <c r="BF94" s="256"/>
      <c r="BG94" s="256"/>
      <c r="BH94" s="256"/>
      <c r="BI94" s="256"/>
      <c r="BJ94" s="256"/>
      <c r="BK94" s="256"/>
      <c r="BL94" s="256"/>
      <c r="BM94" s="257"/>
      <c r="BN94" s="251"/>
    </row>
    <row r="95" spans="2:66" outlineLevel="1" x14ac:dyDescent="0.2">
      <c r="B95" s="583" t="s">
        <v>27</v>
      </c>
      <c r="C95" s="7" t="s">
        <v>46</v>
      </c>
      <c r="D95" s="129">
        <f>E95/12</f>
        <v>10000</v>
      </c>
      <c r="E95" s="599">
        <v>120000</v>
      </c>
      <c r="F95" s="228">
        <f>$D95*F51</f>
        <v>0</v>
      </c>
      <c r="G95" s="228">
        <v>0</v>
      </c>
      <c r="H95" s="228">
        <v>0</v>
      </c>
      <c r="I95" s="228">
        <v>0</v>
      </c>
      <c r="J95" s="228">
        <v>0</v>
      </c>
      <c r="K95" s="228">
        <f t="shared" ref="K95:Q95" si="296">$D95*K51</f>
        <v>10000</v>
      </c>
      <c r="L95" s="228">
        <f t="shared" si="296"/>
        <v>10000</v>
      </c>
      <c r="M95" s="228">
        <f t="shared" si="296"/>
        <v>10000</v>
      </c>
      <c r="N95" s="228">
        <f t="shared" si="296"/>
        <v>10000</v>
      </c>
      <c r="O95" s="228">
        <f t="shared" si="296"/>
        <v>10000</v>
      </c>
      <c r="P95" s="228">
        <f t="shared" si="296"/>
        <v>10000</v>
      </c>
      <c r="Q95" s="228">
        <f t="shared" si="296"/>
        <v>10000</v>
      </c>
      <c r="R95" s="230">
        <f t="shared" ref="R95:R116" si="297">SUM(F95:Q95)</f>
        <v>70000</v>
      </c>
      <c r="S95" s="7" t="s">
        <v>46</v>
      </c>
      <c r="T95" s="129">
        <f>U95/12</f>
        <v>10000</v>
      </c>
      <c r="U95" s="599">
        <v>120000</v>
      </c>
      <c r="V95" s="228">
        <f>$T95*V51</f>
        <v>10000</v>
      </c>
      <c r="W95" s="228">
        <f t="shared" ref="W95:AG95" si="298">$T95*W51</f>
        <v>10000</v>
      </c>
      <c r="X95" s="228">
        <f t="shared" si="298"/>
        <v>10000</v>
      </c>
      <c r="Y95" s="228">
        <f t="shared" si="298"/>
        <v>10000</v>
      </c>
      <c r="Z95" s="228">
        <f t="shared" si="298"/>
        <v>10000</v>
      </c>
      <c r="AA95" s="228">
        <f t="shared" si="298"/>
        <v>10000</v>
      </c>
      <c r="AB95" s="228">
        <f t="shared" si="298"/>
        <v>10000</v>
      </c>
      <c r="AC95" s="228">
        <f t="shared" si="298"/>
        <v>10000</v>
      </c>
      <c r="AD95" s="228">
        <f t="shared" si="298"/>
        <v>10000</v>
      </c>
      <c r="AE95" s="228">
        <f t="shared" si="298"/>
        <v>10000</v>
      </c>
      <c r="AF95" s="228">
        <f t="shared" si="298"/>
        <v>10000</v>
      </c>
      <c r="AG95" s="228">
        <f t="shared" si="298"/>
        <v>10000</v>
      </c>
      <c r="AH95" s="230">
        <f t="shared" ref="AH95:AH116" si="299">SUM(V95:AG95)</f>
        <v>120000</v>
      </c>
      <c r="AI95" s="7" t="s">
        <v>46</v>
      </c>
      <c r="AJ95" s="129">
        <f>AK95/12</f>
        <v>10000</v>
      </c>
      <c r="AK95" s="599">
        <v>120000</v>
      </c>
      <c r="AL95" s="228">
        <f>$T95*AL51</f>
        <v>10000</v>
      </c>
      <c r="AM95" s="228">
        <f t="shared" ref="AM95:AW95" si="300">$T95*AM51</f>
        <v>10000</v>
      </c>
      <c r="AN95" s="228">
        <f t="shared" si="300"/>
        <v>10000</v>
      </c>
      <c r="AO95" s="228">
        <f t="shared" si="300"/>
        <v>10000</v>
      </c>
      <c r="AP95" s="228">
        <f t="shared" si="300"/>
        <v>10000</v>
      </c>
      <c r="AQ95" s="228">
        <f t="shared" si="300"/>
        <v>10000</v>
      </c>
      <c r="AR95" s="228">
        <f t="shared" si="300"/>
        <v>10000</v>
      </c>
      <c r="AS95" s="228">
        <f t="shared" si="300"/>
        <v>10000</v>
      </c>
      <c r="AT95" s="228">
        <f t="shared" si="300"/>
        <v>10000</v>
      </c>
      <c r="AU95" s="228">
        <f t="shared" si="300"/>
        <v>10000</v>
      </c>
      <c r="AV95" s="228">
        <f t="shared" si="300"/>
        <v>10000</v>
      </c>
      <c r="AW95" s="228">
        <f t="shared" si="300"/>
        <v>10000</v>
      </c>
      <c r="AX95" s="230">
        <f t="shared" ref="AX95:AX116" si="301">SUM(AL95:AW95)</f>
        <v>120000</v>
      </c>
      <c r="AY95" s="7" t="s">
        <v>46</v>
      </c>
      <c r="AZ95" s="129">
        <f>BA95/12</f>
        <v>10000</v>
      </c>
      <c r="BA95" s="599">
        <v>120000</v>
      </c>
      <c r="BB95" s="228">
        <f>$T95*BB51</f>
        <v>10000</v>
      </c>
      <c r="BC95" s="228">
        <f t="shared" ref="BC95:BM95" si="302">$T95*BC51</f>
        <v>10000</v>
      </c>
      <c r="BD95" s="228">
        <f t="shared" si="302"/>
        <v>10000</v>
      </c>
      <c r="BE95" s="228">
        <f t="shared" si="302"/>
        <v>10000</v>
      </c>
      <c r="BF95" s="228">
        <f t="shared" si="302"/>
        <v>10000</v>
      </c>
      <c r="BG95" s="228">
        <f t="shared" si="302"/>
        <v>10000</v>
      </c>
      <c r="BH95" s="228">
        <f t="shared" si="302"/>
        <v>10000</v>
      </c>
      <c r="BI95" s="228">
        <f t="shared" si="302"/>
        <v>10000</v>
      </c>
      <c r="BJ95" s="228">
        <f t="shared" si="302"/>
        <v>10000</v>
      </c>
      <c r="BK95" s="228">
        <f t="shared" si="302"/>
        <v>10000</v>
      </c>
      <c r="BL95" s="228">
        <f t="shared" si="302"/>
        <v>10000</v>
      </c>
      <c r="BM95" s="228">
        <f t="shared" si="302"/>
        <v>10000</v>
      </c>
      <c r="BN95" s="230">
        <f t="shared" ref="BN95:BN116" si="303">SUM(BB95:BM95)</f>
        <v>120000</v>
      </c>
    </row>
    <row r="96" spans="2:66" outlineLevel="1" x14ac:dyDescent="0.2">
      <c r="B96" s="583" t="s">
        <v>329</v>
      </c>
      <c r="C96" s="7" t="s">
        <v>46</v>
      </c>
      <c r="D96" s="129">
        <f>E96/12</f>
        <v>10000</v>
      </c>
      <c r="E96" s="599">
        <v>120000</v>
      </c>
      <c r="F96" s="228">
        <v>0</v>
      </c>
      <c r="G96" s="228">
        <v>0</v>
      </c>
      <c r="H96" s="228">
        <v>0</v>
      </c>
      <c r="I96" s="228">
        <v>0</v>
      </c>
      <c r="J96" s="228">
        <v>0</v>
      </c>
      <c r="K96" s="228">
        <f t="shared" ref="K96:Q96" si="304">$D96*K52</f>
        <v>10000</v>
      </c>
      <c r="L96" s="228">
        <f t="shared" si="304"/>
        <v>10000</v>
      </c>
      <c r="M96" s="228">
        <f t="shared" si="304"/>
        <v>10000</v>
      </c>
      <c r="N96" s="228">
        <f t="shared" si="304"/>
        <v>10000</v>
      </c>
      <c r="O96" s="228">
        <f t="shared" si="304"/>
        <v>10000</v>
      </c>
      <c r="P96" s="228">
        <f t="shared" si="304"/>
        <v>10000</v>
      </c>
      <c r="Q96" s="228">
        <f t="shared" si="304"/>
        <v>10000</v>
      </c>
      <c r="R96" s="230">
        <f t="shared" si="297"/>
        <v>70000</v>
      </c>
      <c r="S96" s="7" t="s">
        <v>46</v>
      </c>
      <c r="T96" s="129">
        <f>U96/12</f>
        <v>10000</v>
      </c>
      <c r="U96" s="599">
        <v>120000</v>
      </c>
      <c r="V96" s="228">
        <f t="shared" ref="V96:AG116" si="305">$T96*V52</f>
        <v>10000</v>
      </c>
      <c r="W96" s="228">
        <f t="shared" si="305"/>
        <v>10000</v>
      </c>
      <c r="X96" s="228">
        <f t="shared" si="305"/>
        <v>10000</v>
      </c>
      <c r="Y96" s="228">
        <f t="shared" si="305"/>
        <v>10000</v>
      </c>
      <c r="Z96" s="228">
        <f t="shared" si="305"/>
        <v>10000</v>
      </c>
      <c r="AA96" s="228">
        <f t="shared" si="305"/>
        <v>10000</v>
      </c>
      <c r="AB96" s="228">
        <f t="shared" si="305"/>
        <v>10000</v>
      </c>
      <c r="AC96" s="228">
        <f t="shared" si="305"/>
        <v>10000</v>
      </c>
      <c r="AD96" s="228">
        <f t="shared" si="305"/>
        <v>10000</v>
      </c>
      <c r="AE96" s="228">
        <f t="shared" si="305"/>
        <v>10000</v>
      </c>
      <c r="AF96" s="228">
        <f t="shared" si="305"/>
        <v>10000</v>
      </c>
      <c r="AG96" s="228">
        <f t="shared" si="305"/>
        <v>10000</v>
      </c>
      <c r="AH96" s="230">
        <f t="shared" si="299"/>
        <v>120000</v>
      </c>
      <c r="AI96" s="7" t="s">
        <v>46</v>
      </c>
      <c r="AJ96" s="129">
        <f>AK96/12</f>
        <v>10000</v>
      </c>
      <c r="AK96" s="599">
        <v>120000</v>
      </c>
      <c r="AL96" s="228">
        <f t="shared" ref="AL96:AW96" si="306">$T96*AL52</f>
        <v>10000</v>
      </c>
      <c r="AM96" s="228">
        <f t="shared" si="306"/>
        <v>10000</v>
      </c>
      <c r="AN96" s="228">
        <f t="shared" si="306"/>
        <v>10000</v>
      </c>
      <c r="AO96" s="228">
        <f t="shared" si="306"/>
        <v>10000</v>
      </c>
      <c r="AP96" s="228">
        <f t="shared" si="306"/>
        <v>10000</v>
      </c>
      <c r="AQ96" s="228">
        <f t="shared" si="306"/>
        <v>10000</v>
      </c>
      <c r="AR96" s="228">
        <f t="shared" si="306"/>
        <v>10000</v>
      </c>
      <c r="AS96" s="228">
        <f t="shared" si="306"/>
        <v>10000</v>
      </c>
      <c r="AT96" s="228">
        <f t="shared" si="306"/>
        <v>10000</v>
      </c>
      <c r="AU96" s="228">
        <f t="shared" si="306"/>
        <v>10000</v>
      </c>
      <c r="AV96" s="228">
        <f t="shared" si="306"/>
        <v>10000</v>
      </c>
      <c r="AW96" s="228">
        <f t="shared" si="306"/>
        <v>10000</v>
      </c>
      <c r="AX96" s="230">
        <f t="shared" si="301"/>
        <v>120000</v>
      </c>
      <c r="AY96" s="7" t="s">
        <v>46</v>
      </c>
      <c r="AZ96" s="129">
        <f>BA96/12</f>
        <v>10000</v>
      </c>
      <c r="BA96" s="599">
        <v>120000</v>
      </c>
      <c r="BB96" s="228">
        <f t="shared" ref="BB96:BM96" si="307">$T96*BB52</f>
        <v>10000</v>
      </c>
      <c r="BC96" s="228">
        <f t="shared" si="307"/>
        <v>10000</v>
      </c>
      <c r="BD96" s="228">
        <f t="shared" si="307"/>
        <v>10000</v>
      </c>
      <c r="BE96" s="228">
        <f t="shared" si="307"/>
        <v>10000</v>
      </c>
      <c r="BF96" s="228">
        <f t="shared" si="307"/>
        <v>10000</v>
      </c>
      <c r="BG96" s="228">
        <f t="shared" si="307"/>
        <v>10000</v>
      </c>
      <c r="BH96" s="228">
        <f t="shared" si="307"/>
        <v>10000</v>
      </c>
      <c r="BI96" s="228">
        <f t="shared" si="307"/>
        <v>10000</v>
      </c>
      <c r="BJ96" s="228">
        <f t="shared" si="307"/>
        <v>10000</v>
      </c>
      <c r="BK96" s="228">
        <f t="shared" si="307"/>
        <v>10000</v>
      </c>
      <c r="BL96" s="228">
        <f t="shared" si="307"/>
        <v>10000</v>
      </c>
      <c r="BM96" s="228">
        <f t="shared" si="307"/>
        <v>10000</v>
      </c>
      <c r="BN96" s="230">
        <f t="shared" si="303"/>
        <v>120000</v>
      </c>
    </row>
    <row r="97" spans="2:66" outlineLevel="1" x14ac:dyDescent="0.2">
      <c r="B97" s="583" t="s">
        <v>328</v>
      </c>
      <c r="C97" s="7" t="s">
        <v>46</v>
      </c>
      <c r="D97" s="129">
        <f>E97/12</f>
        <v>10000</v>
      </c>
      <c r="E97" s="599">
        <v>120000</v>
      </c>
      <c r="F97" s="228">
        <f t="shared" ref="F97:Q97" si="308">$D97*F53</f>
        <v>0</v>
      </c>
      <c r="G97" s="228">
        <v>0</v>
      </c>
      <c r="H97" s="228">
        <v>0</v>
      </c>
      <c r="I97" s="228">
        <v>0</v>
      </c>
      <c r="J97" s="228">
        <v>0</v>
      </c>
      <c r="K97" s="228">
        <f t="shared" si="308"/>
        <v>10000</v>
      </c>
      <c r="L97" s="228">
        <f t="shared" si="308"/>
        <v>10000</v>
      </c>
      <c r="M97" s="228">
        <f t="shared" si="308"/>
        <v>10000</v>
      </c>
      <c r="N97" s="228">
        <f t="shared" si="308"/>
        <v>10000</v>
      </c>
      <c r="O97" s="228">
        <f t="shared" si="308"/>
        <v>10000</v>
      </c>
      <c r="P97" s="228">
        <f t="shared" si="308"/>
        <v>10000</v>
      </c>
      <c r="Q97" s="228">
        <f t="shared" si="308"/>
        <v>10000</v>
      </c>
      <c r="R97" s="230">
        <f t="shared" si="297"/>
        <v>70000</v>
      </c>
      <c r="S97" s="7" t="s">
        <v>46</v>
      </c>
      <c r="T97" s="129">
        <f>U97/12</f>
        <v>10000</v>
      </c>
      <c r="U97" s="599">
        <v>120000</v>
      </c>
      <c r="V97" s="228">
        <f t="shared" si="305"/>
        <v>10000</v>
      </c>
      <c r="W97" s="228">
        <f t="shared" si="305"/>
        <v>10000</v>
      </c>
      <c r="X97" s="228">
        <f t="shared" si="305"/>
        <v>10000</v>
      </c>
      <c r="Y97" s="228">
        <f t="shared" si="305"/>
        <v>10000</v>
      </c>
      <c r="Z97" s="228">
        <f t="shared" si="305"/>
        <v>10000</v>
      </c>
      <c r="AA97" s="228">
        <f t="shared" si="305"/>
        <v>10000</v>
      </c>
      <c r="AB97" s="228">
        <f t="shared" si="305"/>
        <v>10000</v>
      </c>
      <c r="AC97" s="228">
        <f t="shared" si="305"/>
        <v>10000</v>
      </c>
      <c r="AD97" s="228">
        <f t="shared" si="305"/>
        <v>10000</v>
      </c>
      <c r="AE97" s="228">
        <f t="shared" si="305"/>
        <v>10000</v>
      </c>
      <c r="AF97" s="228">
        <f t="shared" si="305"/>
        <v>10000</v>
      </c>
      <c r="AG97" s="228">
        <f t="shared" si="305"/>
        <v>10000</v>
      </c>
      <c r="AH97" s="230">
        <f t="shared" si="299"/>
        <v>120000</v>
      </c>
      <c r="AI97" s="7" t="s">
        <v>46</v>
      </c>
      <c r="AJ97" s="129">
        <f>AK97/12</f>
        <v>10000</v>
      </c>
      <c r="AK97" s="599">
        <v>120000</v>
      </c>
      <c r="AL97" s="228">
        <f t="shared" ref="AL97:AW97" si="309">$T97*AL53</f>
        <v>10000</v>
      </c>
      <c r="AM97" s="228">
        <f t="shared" si="309"/>
        <v>10000</v>
      </c>
      <c r="AN97" s="228">
        <f t="shared" si="309"/>
        <v>10000</v>
      </c>
      <c r="AO97" s="228">
        <f t="shared" si="309"/>
        <v>10000</v>
      </c>
      <c r="AP97" s="228">
        <f t="shared" si="309"/>
        <v>10000</v>
      </c>
      <c r="AQ97" s="228">
        <f t="shared" si="309"/>
        <v>10000</v>
      </c>
      <c r="AR97" s="228">
        <f t="shared" si="309"/>
        <v>10000</v>
      </c>
      <c r="AS97" s="228">
        <f t="shared" si="309"/>
        <v>10000</v>
      </c>
      <c r="AT97" s="228">
        <f t="shared" si="309"/>
        <v>10000</v>
      </c>
      <c r="AU97" s="228">
        <f t="shared" si="309"/>
        <v>10000</v>
      </c>
      <c r="AV97" s="228">
        <f t="shared" si="309"/>
        <v>10000</v>
      </c>
      <c r="AW97" s="228">
        <f t="shared" si="309"/>
        <v>10000</v>
      </c>
      <c r="AX97" s="230">
        <f t="shared" si="301"/>
        <v>120000</v>
      </c>
      <c r="AY97" s="7" t="s">
        <v>46</v>
      </c>
      <c r="AZ97" s="129">
        <f>BA97/12</f>
        <v>10000</v>
      </c>
      <c r="BA97" s="599">
        <v>120000</v>
      </c>
      <c r="BB97" s="228">
        <f t="shared" ref="BB97:BM97" si="310">$T97*BB53</f>
        <v>10000</v>
      </c>
      <c r="BC97" s="228">
        <f t="shared" si="310"/>
        <v>10000</v>
      </c>
      <c r="BD97" s="228">
        <f t="shared" si="310"/>
        <v>10000</v>
      </c>
      <c r="BE97" s="228">
        <f t="shared" si="310"/>
        <v>10000</v>
      </c>
      <c r="BF97" s="228">
        <f t="shared" si="310"/>
        <v>10000</v>
      </c>
      <c r="BG97" s="228">
        <f t="shared" si="310"/>
        <v>10000</v>
      </c>
      <c r="BH97" s="228">
        <f t="shared" si="310"/>
        <v>10000</v>
      </c>
      <c r="BI97" s="228">
        <f t="shared" si="310"/>
        <v>10000</v>
      </c>
      <c r="BJ97" s="228">
        <f t="shared" si="310"/>
        <v>10000</v>
      </c>
      <c r="BK97" s="228">
        <f t="shared" si="310"/>
        <v>10000</v>
      </c>
      <c r="BL97" s="228">
        <f t="shared" si="310"/>
        <v>10000</v>
      </c>
      <c r="BM97" s="228">
        <f t="shared" si="310"/>
        <v>10000</v>
      </c>
      <c r="BN97" s="230">
        <f t="shared" si="303"/>
        <v>120000</v>
      </c>
    </row>
    <row r="98" spans="2:66" outlineLevel="1" x14ac:dyDescent="0.2">
      <c r="B98" s="583" t="s">
        <v>29</v>
      </c>
      <c r="C98" s="7" t="s">
        <v>46</v>
      </c>
      <c r="D98" s="129">
        <f>E98/12</f>
        <v>0</v>
      </c>
      <c r="E98" s="599">
        <v>0</v>
      </c>
      <c r="F98" s="228">
        <f t="shared" ref="F98:Q98" si="311">$D98*F54</f>
        <v>0</v>
      </c>
      <c r="G98" s="228">
        <f t="shared" si="311"/>
        <v>0</v>
      </c>
      <c r="H98" s="228">
        <f t="shared" si="311"/>
        <v>0</v>
      </c>
      <c r="I98" s="228">
        <f t="shared" si="311"/>
        <v>0</v>
      </c>
      <c r="J98" s="228">
        <f t="shared" si="311"/>
        <v>0</v>
      </c>
      <c r="K98" s="228">
        <f t="shared" si="311"/>
        <v>0</v>
      </c>
      <c r="L98" s="228">
        <f t="shared" si="311"/>
        <v>0</v>
      </c>
      <c r="M98" s="228">
        <f t="shared" si="311"/>
        <v>0</v>
      </c>
      <c r="N98" s="228">
        <f t="shared" si="311"/>
        <v>0</v>
      </c>
      <c r="O98" s="228">
        <f t="shared" si="311"/>
        <v>0</v>
      </c>
      <c r="P98" s="228">
        <f t="shared" si="311"/>
        <v>0</v>
      </c>
      <c r="Q98" s="228">
        <f t="shared" si="311"/>
        <v>0</v>
      </c>
      <c r="R98" s="230">
        <f t="shared" si="297"/>
        <v>0</v>
      </c>
      <c r="S98" s="7" t="s">
        <v>46</v>
      </c>
      <c r="T98" s="129">
        <f>U98/12</f>
        <v>15000</v>
      </c>
      <c r="U98" s="599">
        <v>180000</v>
      </c>
      <c r="V98" s="228">
        <f t="shared" si="305"/>
        <v>15000</v>
      </c>
      <c r="W98" s="228">
        <f t="shared" si="305"/>
        <v>15000</v>
      </c>
      <c r="X98" s="228">
        <f t="shared" si="305"/>
        <v>15000</v>
      </c>
      <c r="Y98" s="228">
        <f t="shared" si="305"/>
        <v>15000</v>
      </c>
      <c r="Z98" s="228">
        <f t="shared" si="305"/>
        <v>15000</v>
      </c>
      <c r="AA98" s="228">
        <f t="shared" si="305"/>
        <v>15000</v>
      </c>
      <c r="AB98" s="228">
        <f t="shared" si="305"/>
        <v>15000</v>
      </c>
      <c r="AC98" s="228">
        <f t="shared" si="305"/>
        <v>15000</v>
      </c>
      <c r="AD98" s="228">
        <f t="shared" si="305"/>
        <v>15000</v>
      </c>
      <c r="AE98" s="228">
        <f t="shared" si="305"/>
        <v>15000</v>
      </c>
      <c r="AF98" s="228">
        <f t="shared" si="305"/>
        <v>15000</v>
      </c>
      <c r="AG98" s="228">
        <f t="shared" si="305"/>
        <v>15000</v>
      </c>
      <c r="AH98" s="230">
        <f t="shared" si="299"/>
        <v>180000</v>
      </c>
      <c r="AI98" s="7" t="s">
        <v>46</v>
      </c>
      <c r="AJ98" s="129">
        <f>AK98/12</f>
        <v>15000</v>
      </c>
      <c r="AK98" s="599">
        <v>180000</v>
      </c>
      <c r="AL98" s="228">
        <f>$AJ$98*AL54</f>
        <v>15000</v>
      </c>
      <c r="AM98" s="228">
        <f t="shared" ref="AM98:AW98" si="312">$AJ$98*AM54</f>
        <v>15000</v>
      </c>
      <c r="AN98" s="228">
        <f t="shared" si="312"/>
        <v>15000</v>
      </c>
      <c r="AO98" s="228">
        <f t="shared" si="312"/>
        <v>15000</v>
      </c>
      <c r="AP98" s="228">
        <f t="shared" si="312"/>
        <v>15000</v>
      </c>
      <c r="AQ98" s="228">
        <f t="shared" si="312"/>
        <v>15000</v>
      </c>
      <c r="AR98" s="228">
        <f t="shared" si="312"/>
        <v>15000</v>
      </c>
      <c r="AS98" s="228">
        <f t="shared" si="312"/>
        <v>15000</v>
      </c>
      <c r="AT98" s="228">
        <f t="shared" si="312"/>
        <v>15000</v>
      </c>
      <c r="AU98" s="228">
        <f t="shared" si="312"/>
        <v>15000</v>
      </c>
      <c r="AV98" s="228">
        <f t="shared" si="312"/>
        <v>15000</v>
      </c>
      <c r="AW98" s="228">
        <f t="shared" si="312"/>
        <v>15000</v>
      </c>
      <c r="AX98" s="230">
        <f t="shared" si="301"/>
        <v>180000</v>
      </c>
      <c r="AY98" s="7" t="s">
        <v>46</v>
      </c>
      <c r="AZ98" s="129">
        <f>BA98/12</f>
        <v>15000</v>
      </c>
      <c r="BA98" s="599">
        <v>180000</v>
      </c>
      <c r="BB98" s="228">
        <f>$AJ$98*BB54</f>
        <v>15000</v>
      </c>
      <c r="BC98" s="228">
        <f t="shared" ref="BC98:BM98" si="313">$AJ$98*BC54</f>
        <v>15000</v>
      </c>
      <c r="BD98" s="228">
        <f t="shared" si="313"/>
        <v>15000</v>
      </c>
      <c r="BE98" s="228">
        <f t="shared" si="313"/>
        <v>15000</v>
      </c>
      <c r="BF98" s="228">
        <f t="shared" si="313"/>
        <v>15000</v>
      </c>
      <c r="BG98" s="228">
        <f t="shared" si="313"/>
        <v>15000</v>
      </c>
      <c r="BH98" s="228">
        <f t="shared" si="313"/>
        <v>15000</v>
      </c>
      <c r="BI98" s="228">
        <f t="shared" si="313"/>
        <v>15000</v>
      </c>
      <c r="BJ98" s="228">
        <f t="shared" si="313"/>
        <v>15000</v>
      </c>
      <c r="BK98" s="228">
        <f t="shared" si="313"/>
        <v>15000</v>
      </c>
      <c r="BL98" s="228">
        <f t="shared" si="313"/>
        <v>15000</v>
      </c>
      <c r="BM98" s="228">
        <f t="shared" si="313"/>
        <v>15000</v>
      </c>
      <c r="BN98" s="230">
        <f t="shared" si="303"/>
        <v>180000</v>
      </c>
    </row>
    <row r="99" spans="2:66" outlineLevel="1" x14ac:dyDescent="0.2">
      <c r="B99" s="583" t="s">
        <v>30</v>
      </c>
      <c r="C99" s="7" t="s">
        <v>46</v>
      </c>
      <c r="D99" s="129">
        <f t="shared" ref="D99:D116" si="314">E99/12</f>
        <v>0</v>
      </c>
      <c r="E99" s="599">
        <v>0</v>
      </c>
      <c r="F99" s="228">
        <f t="shared" ref="F99:Q99" si="315">$D99*F55</f>
        <v>0</v>
      </c>
      <c r="G99" s="228">
        <f t="shared" si="315"/>
        <v>0</v>
      </c>
      <c r="H99" s="228">
        <f t="shared" si="315"/>
        <v>0</v>
      </c>
      <c r="I99" s="228">
        <f t="shared" si="315"/>
        <v>0</v>
      </c>
      <c r="J99" s="228">
        <f t="shared" si="315"/>
        <v>0</v>
      </c>
      <c r="K99" s="228">
        <f t="shared" si="315"/>
        <v>0</v>
      </c>
      <c r="L99" s="228">
        <f t="shared" si="315"/>
        <v>0</v>
      </c>
      <c r="M99" s="228">
        <f t="shared" si="315"/>
        <v>0</v>
      </c>
      <c r="N99" s="228">
        <f t="shared" si="315"/>
        <v>0</v>
      </c>
      <c r="O99" s="228">
        <f t="shared" si="315"/>
        <v>0</v>
      </c>
      <c r="P99" s="228">
        <f t="shared" si="315"/>
        <v>0</v>
      </c>
      <c r="Q99" s="228">
        <f t="shared" si="315"/>
        <v>0</v>
      </c>
      <c r="R99" s="230">
        <f t="shared" si="297"/>
        <v>0</v>
      </c>
      <c r="S99" s="7" t="s">
        <v>46</v>
      </c>
      <c r="T99" s="129">
        <f t="shared" ref="T99:T101" si="316">U99/12</f>
        <v>0</v>
      </c>
      <c r="U99" s="599">
        <v>0</v>
      </c>
      <c r="V99" s="228">
        <f t="shared" si="305"/>
        <v>0</v>
      </c>
      <c r="W99" s="228">
        <f t="shared" si="305"/>
        <v>0</v>
      </c>
      <c r="X99" s="228">
        <f t="shared" si="305"/>
        <v>0</v>
      </c>
      <c r="Y99" s="228">
        <f t="shared" si="305"/>
        <v>0</v>
      </c>
      <c r="Z99" s="228">
        <f t="shared" si="305"/>
        <v>0</v>
      </c>
      <c r="AA99" s="228">
        <f t="shared" si="305"/>
        <v>0</v>
      </c>
      <c r="AB99" s="228">
        <f t="shared" si="305"/>
        <v>0</v>
      </c>
      <c r="AC99" s="228">
        <f t="shared" si="305"/>
        <v>0</v>
      </c>
      <c r="AD99" s="228">
        <f t="shared" si="305"/>
        <v>0</v>
      </c>
      <c r="AE99" s="228">
        <f t="shared" si="305"/>
        <v>0</v>
      </c>
      <c r="AF99" s="228">
        <f t="shared" si="305"/>
        <v>0</v>
      </c>
      <c r="AG99" s="228">
        <f t="shared" si="305"/>
        <v>0</v>
      </c>
      <c r="AH99" s="230">
        <f t="shared" si="299"/>
        <v>0</v>
      </c>
      <c r="AI99" s="7" t="s">
        <v>46</v>
      </c>
      <c r="AJ99" s="129">
        <f t="shared" ref="AJ99:AJ101" si="317">AK99/12</f>
        <v>15000</v>
      </c>
      <c r="AK99" s="599">
        <v>180000</v>
      </c>
      <c r="AL99" s="228">
        <f>$AJ$99*AL55</f>
        <v>15000</v>
      </c>
      <c r="AM99" s="228">
        <f t="shared" ref="AM99:AW99" si="318">$AJ$99*AM55</f>
        <v>15000</v>
      </c>
      <c r="AN99" s="228">
        <f t="shared" si="318"/>
        <v>15000</v>
      </c>
      <c r="AO99" s="228">
        <f t="shared" si="318"/>
        <v>15000</v>
      </c>
      <c r="AP99" s="228">
        <f t="shared" si="318"/>
        <v>15000</v>
      </c>
      <c r="AQ99" s="228">
        <f t="shared" si="318"/>
        <v>15000</v>
      </c>
      <c r="AR99" s="228">
        <f t="shared" si="318"/>
        <v>15000</v>
      </c>
      <c r="AS99" s="228">
        <f t="shared" si="318"/>
        <v>15000</v>
      </c>
      <c r="AT99" s="228">
        <f t="shared" si="318"/>
        <v>15000</v>
      </c>
      <c r="AU99" s="228">
        <f t="shared" si="318"/>
        <v>15000</v>
      </c>
      <c r="AV99" s="228">
        <f t="shared" si="318"/>
        <v>15000</v>
      </c>
      <c r="AW99" s="228">
        <f t="shared" si="318"/>
        <v>15000</v>
      </c>
      <c r="AX99" s="230">
        <f t="shared" si="301"/>
        <v>180000</v>
      </c>
      <c r="AY99" s="7" t="s">
        <v>46</v>
      </c>
      <c r="AZ99" s="129">
        <f t="shared" ref="AZ99:AZ101" si="319">BA99/12</f>
        <v>0</v>
      </c>
      <c r="BA99" s="599">
        <v>0</v>
      </c>
      <c r="BB99" s="228">
        <f t="shared" ref="BB99:BM99" si="320">$T99*BB55</f>
        <v>0</v>
      </c>
      <c r="BC99" s="228">
        <f t="shared" si="320"/>
        <v>0</v>
      </c>
      <c r="BD99" s="228">
        <f t="shared" si="320"/>
        <v>0</v>
      </c>
      <c r="BE99" s="228">
        <f t="shared" si="320"/>
        <v>0</v>
      </c>
      <c r="BF99" s="228">
        <f t="shared" si="320"/>
        <v>0</v>
      </c>
      <c r="BG99" s="228">
        <f t="shared" si="320"/>
        <v>0</v>
      </c>
      <c r="BH99" s="228">
        <f t="shared" si="320"/>
        <v>0</v>
      </c>
      <c r="BI99" s="228">
        <f t="shared" si="320"/>
        <v>0</v>
      </c>
      <c r="BJ99" s="228">
        <f t="shared" si="320"/>
        <v>0</v>
      </c>
      <c r="BK99" s="228">
        <f t="shared" si="320"/>
        <v>0</v>
      </c>
      <c r="BL99" s="228">
        <f t="shared" si="320"/>
        <v>0</v>
      </c>
      <c r="BM99" s="228">
        <f t="shared" si="320"/>
        <v>0</v>
      </c>
      <c r="BN99" s="230">
        <f t="shared" si="303"/>
        <v>0</v>
      </c>
    </row>
    <row r="100" spans="2:66" outlineLevel="1" x14ac:dyDescent="0.2">
      <c r="B100" s="583" t="s">
        <v>31</v>
      </c>
      <c r="C100" s="7" t="s">
        <v>46</v>
      </c>
      <c r="D100" s="129">
        <f t="shared" si="314"/>
        <v>13333.333333333334</v>
      </c>
      <c r="E100" s="599">
        <v>160000</v>
      </c>
      <c r="F100" s="228">
        <f t="shared" ref="F100:Q100" si="321">$D100*F56</f>
        <v>0</v>
      </c>
      <c r="G100" s="228">
        <f t="shared" si="321"/>
        <v>0</v>
      </c>
      <c r="H100" s="228">
        <f t="shared" si="321"/>
        <v>0</v>
      </c>
      <c r="I100" s="228">
        <f t="shared" si="321"/>
        <v>0</v>
      </c>
      <c r="J100" s="228">
        <f t="shared" si="321"/>
        <v>0</v>
      </c>
      <c r="K100" s="228">
        <f t="shared" si="321"/>
        <v>13333.333333333334</v>
      </c>
      <c r="L100" s="228">
        <f t="shared" si="321"/>
        <v>13333.333333333334</v>
      </c>
      <c r="M100" s="228">
        <f t="shared" si="321"/>
        <v>13333.333333333334</v>
      </c>
      <c r="N100" s="228">
        <f t="shared" si="321"/>
        <v>13333.333333333334</v>
      </c>
      <c r="O100" s="228">
        <f t="shared" si="321"/>
        <v>13333.333333333334</v>
      </c>
      <c r="P100" s="228">
        <f t="shared" si="321"/>
        <v>13333.333333333334</v>
      </c>
      <c r="Q100" s="228">
        <f t="shared" si="321"/>
        <v>13333.333333333334</v>
      </c>
      <c r="R100" s="230">
        <f t="shared" si="297"/>
        <v>93333.333333333328</v>
      </c>
      <c r="S100" s="7" t="s">
        <v>46</v>
      </c>
      <c r="T100" s="129">
        <f t="shared" si="316"/>
        <v>13333.333333333334</v>
      </c>
      <c r="U100" s="599">
        <v>160000</v>
      </c>
      <c r="V100" s="228">
        <f t="shared" si="305"/>
        <v>13333.333333333334</v>
      </c>
      <c r="W100" s="228">
        <f t="shared" si="305"/>
        <v>13333.333333333334</v>
      </c>
      <c r="X100" s="228">
        <f t="shared" si="305"/>
        <v>13333.333333333334</v>
      </c>
      <c r="Y100" s="228">
        <f t="shared" si="305"/>
        <v>13333.333333333334</v>
      </c>
      <c r="Z100" s="228">
        <f t="shared" si="305"/>
        <v>13333.333333333334</v>
      </c>
      <c r="AA100" s="228">
        <f t="shared" si="305"/>
        <v>13333.333333333334</v>
      </c>
      <c r="AB100" s="228">
        <f t="shared" si="305"/>
        <v>13333.333333333334</v>
      </c>
      <c r="AC100" s="228">
        <f t="shared" si="305"/>
        <v>13333.333333333334</v>
      </c>
      <c r="AD100" s="228">
        <f t="shared" si="305"/>
        <v>13333.333333333334</v>
      </c>
      <c r="AE100" s="228">
        <f t="shared" si="305"/>
        <v>13333.333333333334</v>
      </c>
      <c r="AF100" s="228">
        <f t="shared" si="305"/>
        <v>13333.333333333334</v>
      </c>
      <c r="AG100" s="228">
        <f t="shared" si="305"/>
        <v>13333.333333333334</v>
      </c>
      <c r="AH100" s="230">
        <f t="shared" si="299"/>
        <v>160000</v>
      </c>
      <c r="AI100" s="7" t="s">
        <v>46</v>
      </c>
      <c r="AJ100" s="129">
        <f t="shared" si="317"/>
        <v>13333.333333333334</v>
      </c>
      <c r="AK100" s="599">
        <v>160000</v>
      </c>
      <c r="AL100" s="228">
        <f t="shared" ref="AL100:AW100" si="322">$T100*AL56</f>
        <v>13333.333333333334</v>
      </c>
      <c r="AM100" s="228">
        <f t="shared" si="322"/>
        <v>13333.333333333334</v>
      </c>
      <c r="AN100" s="228">
        <f t="shared" si="322"/>
        <v>13333.333333333334</v>
      </c>
      <c r="AO100" s="228">
        <f t="shared" si="322"/>
        <v>13333.333333333334</v>
      </c>
      <c r="AP100" s="228">
        <f t="shared" si="322"/>
        <v>13333.333333333334</v>
      </c>
      <c r="AQ100" s="228">
        <f t="shared" si="322"/>
        <v>13333.333333333334</v>
      </c>
      <c r="AR100" s="228">
        <f t="shared" si="322"/>
        <v>13333.333333333334</v>
      </c>
      <c r="AS100" s="228">
        <f t="shared" si="322"/>
        <v>13333.333333333334</v>
      </c>
      <c r="AT100" s="228">
        <f t="shared" si="322"/>
        <v>13333.333333333334</v>
      </c>
      <c r="AU100" s="228">
        <f t="shared" si="322"/>
        <v>13333.333333333334</v>
      </c>
      <c r="AV100" s="228">
        <f t="shared" si="322"/>
        <v>13333.333333333334</v>
      </c>
      <c r="AW100" s="228">
        <f t="shared" si="322"/>
        <v>13333.333333333334</v>
      </c>
      <c r="AX100" s="230">
        <f t="shared" si="301"/>
        <v>160000</v>
      </c>
      <c r="AY100" s="7" t="s">
        <v>46</v>
      </c>
      <c r="AZ100" s="129">
        <f t="shared" si="319"/>
        <v>13333.333333333334</v>
      </c>
      <c r="BA100" s="599">
        <v>160000</v>
      </c>
      <c r="BB100" s="228">
        <f t="shared" ref="BB100:BM100" si="323">$T100*BB56</f>
        <v>13333.333333333334</v>
      </c>
      <c r="BC100" s="228">
        <f t="shared" si="323"/>
        <v>13333.333333333334</v>
      </c>
      <c r="BD100" s="228">
        <f t="shared" si="323"/>
        <v>13333.333333333334</v>
      </c>
      <c r="BE100" s="228">
        <f t="shared" si="323"/>
        <v>13333.333333333334</v>
      </c>
      <c r="BF100" s="228">
        <f t="shared" si="323"/>
        <v>13333.333333333334</v>
      </c>
      <c r="BG100" s="228">
        <f t="shared" si="323"/>
        <v>13333.333333333334</v>
      </c>
      <c r="BH100" s="228">
        <f t="shared" si="323"/>
        <v>13333.333333333334</v>
      </c>
      <c r="BI100" s="228">
        <f t="shared" si="323"/>
        <v>13333.333333333334</v>
      </c>
      <c r="BJ100" s="228">
        <f t="shared" si="323"/>
        <v>13333.333333333334</v>
      </c>
      <c r="BK100" s="228">
        <f t="shared" si="323"/>
        <v>13333.333333333334</v>
      </c>
      <c r="BL100" s="228">
        <f t="shared" si="323"/>
        <v>13333.333333333334</v>
      </c>
      <c r="BM100" s="228">
        <f t="shared" si="323"/>
        <v>13333.333333333334</v>
      </c>
      <c r="BN100" s="230">
        <f t="shared" si="303"/>
        <v>160000</v>
      </c>
    </row>
    <row r="101" spans="2:66" outlineLevel="1" x14ac:dyDescent="0.2">
      <c r="B101" s="583" t="s">
        <v>32</v>
      </c>
      <c r="C101" s="7" t="s">
        <v>46</v>
      </c>
      <c r="D101" s="129">
        <f t="shared" si="314"/>
        <v>0</v>
      </c>
      <c r="E101" s="599">
        <v>0</v>
      </c>
      <c r="F101" s="228">
        <f t="shared" ref="F101:Q101" si="324">$D101*F57</f>
        <v>0</v>
      </c>
      <c r="G101" s="228">
        <f t="shared" si="324"/>
        <v>0</v>
      </c>
      <c r="H101" s="228">
        <f t="shared" si="324"/>
        <v>0</v>
      </c>
      <c r="I101" s="228">
        <f t="shared" si="324"/>
        <v>0</v>
      </c>
      <c r="J101" s="228">
        <f t="shared" si="324"/>
        <v>0</v>
      </c>
      <c r="K101" s="228">
        <f t="shared" si="324"/>
        <v>0</v>
      </c>
      <c r="L101" s="228">
        <f t="shared" si="324"/>
        <v>0</v>
      </c>
      <c r="M101" s="228">
        <f t="shared" si="324"/>
        <v>0</v>
      </c>
      <c r="N101" s="228">
        <f t="shared" si="324"/>
        <v>0</v>
      </c>
      <c r="O101" s="228">
        <f t="shared" si="324"/>
        <v>0</v>
      </c>
      <c r="P101" s="228">
        <f t="shared" si="324"/>
        <v>0</v>
      </c>
      <c r="Q101" s="228">
        <f t="shared" si="324"/>
        <v>0</v>
      </c>
      <c r="R101" s="230">
        <f t="shared" si="297"/>
        <v>0</v>
      </c>
      <c r="S101" s="7" t="s">
        <v>46</v>
      </c>
      <c r="T101" s="129">
        <f t="shared" si="316"/>
        <v>0</v>
      </c>
      <c r="U101" s="599">
        <v>0</v>
      </c>
      <c r="V101" s="228">
        <f t="shared" si="305"/>
        <v>0</v>
      </c>
      <c r="W101" s="228">
        <f t="shared" si="305"/>
        <v>0</v>
      </c>
      <c r="X101" s="228">
        <f t="shared" si="305"/>
        <v>0</v>
      </c>
      <c r="Y101" s="228">
        <f t="shared" si="305"/>
        <v>0</v>
      </c>
      <c r="Z101" s="228">
        <f t="shared" si="305"/>
        <v>0</v>
      </c>
      <c r="AA101" s="228">
        <f t="shared" si="305"/>
        <v>0</v>
      </c>
      <c r="AB101" s="228">
        <f t="shared" si="305"/>
        <v>0</v>
      </c>
      <c r="AC101" s="228">
        <f t="shared" si="305"/>
        <v>0</v>
      </c>
      <c r="AD101" s="228">
        <f t="shared" si="305"/>
        <v>0</v>
      </c>
      <c r="AE101" s="228">
        <f t="shared" si="305"/>
        <v>0</v>
      </c>
      <c r="AF101" s="228">
        <f t="shared" si="305"/>
        <v>0</v>
      </c>
      <c r="AG101" s="228">
        <f t="shared" si="305"/>
        <v>0</v>
      </c>
      <c r="AH101" s="230">
        <f t="shared" si="299"/>
        <v>0</v>
      </c>
      <c r="AI101" s="7" t="s">
        <v>46</v>
      </c>
      <c r="AJ101" s="129">
        <f t="shared" si="317"/>
        <v>0</v>
      </c>
      <c r="AK101" s="599">
        <v>0</v>
      </c>
      <c r="AL101" s="228">
        <f t="shared" ref="AL101:AW101" si="325">$T101*AL57</f>
        <v>0</v>
      </c>
      <c r="AM101" s="228">
        <f t="shared" si="325"/>
        <v>0</v>
      </c>
      <c r="AN101" s="228">
        <f t="shared" si="325"/>
        <v>0</v>
      </c>
      <c r="AO101" s="228">
        <f t="shared" si="325"/>
        <v>0</v>
      </c>
      <c r="AP101" s="228">
        <f t="shared" si="325"/>
        <v>0</v>
      </c>
      <c r="AQ101" s="228">
        <f t="shared" si="325"/>
        <v>0</v>
      </c>
      <c r="AR101" s="228">
        <f t="shared" si="325"/>
        <v>0</v>
      </c>
      <c r="AS101" s="228">
        <f t="shared" si="325"/>
        <v>0</v>
      </c>
      <c r="AT101" s="228">
        <f t="shared" si="325"/>
        <v>0</v>
      </c>
      <c r="AU101" s="228">
        <f t="shared" si="325"/>
        <v>0</v>
      </c>
      <c r="AV101" s="228">
        <f t="shared" si="325"/>
        <v>0</v>
      </c>
      <c r="AW101" s="228">
        <f t="shared" si="325"/>
        <v>0</v>
      </c>
      <c r="AX101" s="230">
        <f t="shared" si="301"/>
        <v>0</v>
      </c>
      <c r="AY101" s="7" t="s">
        <v>46</v>
      </c>
      <c r="AZ101" s="129">
        <f t="shared" si="319"/>
        <v>0</v>
      </c>
      <c r="BA101" s="599">
        <v>0</v>
      </c>
      <c r="BB101" s="228">
        <f t="shared" ref="BB101:BM101" si="326">$T101*BB57</f>
        <v>0</v>
      </c>
      <c r="BC101" s="228">
        <f t="shared" si="326"/>
        <v>0</v>
      </c>
      <c r="BD101" s="228">
        <f t="shared" si="326"/>
        <v>0</v>
      </c>
      <c r="BE101" s="228">
        <f t="shared" si="326"/>
        <v>0</v>
      </c>
      <c r="BF101" s="228">
        <f t="shared" si="326"/>
        <v>0</v>
      </c>
      <c r="BG101" s="228">
        <f t="shared" si="326"/>
        <v>0</v>
      </c>
      <c r="BH101" s="228">
        <f t="shared" si="326"/>
        <v>0</v>
      </c>
      <c r="BI101" s="228">
        <f t="shared" si="326"/>
        <v>0</v>
      </c>
      <c r="BJ101" s="228">
        <f t="shared" si="326"/>
        <v>0</v>
      </c>
      <c r="BK101" s="228">
        <f t="shared" si="326"/>
        <v>0</v>
      </c>
      <c r="BL101" s="228">
        <f t="shared" si="326"/>
        <v>0</v>
      </c>
      <c r="BM101" s="228">
        <f t="shared" si="326"/>
        <v>0</v>
      </c>
      <c r="BN101" s="230">
        <f t="shared" si="303"/>
        <v>0</v>
      </c>
    </row>
    <row r="102" spans="2:66" outlineLevel="1" x14ac:dyDescent="0.2">
      <c r="B102" s="583" t="s">
        <v>242</v>
      </c>
      <c r="C102" s="7" t="s">
        <v>46</v>
      </c>
      <c r="D102" s="129">
        <f>E102/12</f>
        <v>16666.666666666668</v>
      </c>
      <c r="E102" s="599">
        <v>200000</v>
      </c>
      <c r="F102" s="228">
        <f t="shared" ref="F102:Q102" si="327">$D102*F58</f>
        <v>0</v>
      </c>
      <c r="G102" s="228">
        <f t="shared" si="327"/>
        <v>0</v>
      </c>
      <c r="H102" s="228">
        <f t="shared" si="327"/>
        <v>0</v>
      </c>
      <c r="I102" s="228">
        <f t="shared" si="327"/>
        <v>0</v>
      </c>
      <c r="J102" s="228">
        <f t="shared" si="327"/>
        <v>0</v>
      </c>
      <c r="K102" s="228">
        <f t="shared" si="327"/>
        <v>16666.666666666668</v>
      </c>
      <c r="L102" s="228">
        <f t="shared" si="327"/>
        <v>16666.666666666668</v>
      </c>
      <c r="M102" s="228">
        <f t="shared" si="327"/>
        <v>16666.666666666668</v>
      </c>
      <c r="N102" s="228">
        <f t="shared" si="327"/>
        <v>16666.666666666668</v>
      </c>
      <c r="O102" s="228">
        <f t="shared" si="327"/>
        <v>16666.666666666668</v>
      </c>
      <c r="P102" s="228">
        <f t="shared" si="327"/>
        <v>16666.666666666668</v>
      </c>
      <c r="Q102" s="228">
        <f t="shared" si="327"/>
        <v>16666.666666666668</v>
      </c>
      <c r="R102" s="230">
        <f t="shared" si="297"/>
        <v>116666.66666666669</v>
      </c>
      <c r="S102" s="7" t="s">
        <v>46</v>
      </c>
      <c r="T102" s="129">
        <f>U102/12</f>
        <v>16666.666666666668</v>
      </c>
      <c r="U102" s="599">
        <v>200000</v>
      </c>
      <c r="V102" s="228">
        <f t="shared" si="305"/>
        <v>50000</v>
      </c>
      <c r="W102" s="228">
        <f t="shared" si="305"/>
        <v>50000</v>
      </c>
      <c r="X102" s="228">
        <f t="shared" si="305"/>
        <v>50000</v>
      </c>
      <c r="Y102" s="228">
        <f t="shared" si="305"/>
        <v>50000</v>
      </c>
      <c r="Z102" s="228">
        <f t="shared" si="305"/>
        <v>50000</v>
      </c>
      <c r="AA102" s="228">
        <f t="shared" si="305"/>
        <v>50000</v>
      </c>
      <c r="AB102" s="228">
        <f t="shared" si="305"/>
        <v>50000</v>
      </c>
      <c r="AC102" s="228">
        <f t="shared" si="305"/>
        <v>50000</v>
      </c>
      <c r="AD102" s="228">
        <f t="shared" si="305"/>
        <v>50000</v>
      </c>
      <c r="AE102" s="228">
        <f t="shared" si="305"/>
        <v>50000</v>
      </c>
      <c r="AF102" s="228">
        <f t="shared" si="305"/>
        <v>50000</v>
      </c>
      <c r="AG102" s="228">
        <f t="shared" si="305"/>
        <v>50000</v>
      </c>
      <c r="AH102" s="230">
        <f t="shared" si="299"/>
        <v>600000</v>
      </c>
      <c r="AI102" s="7" t="s">
        <v>46</v>
      </c>
      <c r="AJ102" s="129">
        <f>AK102/12</f>
        <v>16666.666666666668</v>
      </c>
      <c r="AK102" s="599">
        <v>200000</v>
      </c>
      <c r="AL102" s="228">
        <f t="shared" ref="AL102:AW102" si="328">$T102*AL58</f>
        <v>150000</v>
      </c>
      <c r="AM102" s="228">
        <f t="shared" si="328"/>
        <v>150000</v>
      </c>
      <c r="AN102" s="228">
        <f t="shared" si="328"/>
        <v>150000</v>
      </c>
      <c r="AO102" s="228">
        <f t="shared" si="328"/>
        <v>150000</v>
      </c>
      <c r="AP102" s="228">
        <f t="shared" si="328"/>
        <v>150000</v>
      </c>
      <c r="AQ102" s="228">
        <f t="shared" si="328"/>
        <v>150000</v>
      </c>
      <c r="AR102" s="228">
        <f t="shared" si="328"/>
        <v>150000</v>
      </c>
      <c r="AS102" s="228">
        <f t="shared" si="328"/>
        <v>150000</v>
      </c>
      <c r="AT102" s="228">
        <f t="shared" si="328"/>
        <v>150000</v>
      </c>
      <c r="AU102" s="228">
        <f t="shared" si="328"/>
        <v>150000</v>
      </c>
      <c r="AV102" s="228">
        <f t="shared" si="328"/>
        <v>150000</v>
      </c>
      <c r="AW102" s="228">
        <f t="shared" si="328"/>
        <v>150000</v>
      </c>
      <c r="AX102" s="230">
        <f t="shared" si="301"/>
        <v>1800000</v>
      </c>
      <c r="AY102" s="7" t="s">
        <v>46</v>
      </c>
      <c r="AZ102" s="129">
        <f>BA102/12</f>
        <v>16666.666666666668</v>
      </c>
      <c r="BA102" s="599">
        <v>200000</v>
      </c>
      <c r="BB102" s="228">
        <f t="shared" ref="BB102:BM102" si="329">$T102*BB58</f>
        <v>300000</v>
      </c>
      <c r="BC102" s="228">
        <f t="shared" si="329"/>
        <v>300000</v>
      </c>
      <c r="BD102" s="228">
        <f t="shared" si="329"/>
        <v>300000</v>
      </c>
      <c r="BE102" s="228">
        <f t="shared" si="329"/>
        <v>300000</v>
      </c>
      <c r="BF102" s="228">
        <f t="shared" si="329"/>
        <v>300000</v>
      </c>
      <c r="BG102" s="228">
        <f t="shared" si="329"/>
        <v>300000</v>
      </c>
      <c r="BH102" s="228">
        <f t="shared" si="329"/>
        <v>300000</v>
      </c>
      <c r="BI102" s="228">
        <f t="shared" si="329"/>
        <v>300000</v>
      </c>
      <c r="BJ102" s="228">
        <f t="shared" si="329"/>
        <v>300000</v>
      </c>
      <c r="BK102" s="228">
        <f t="shared" si="329"/>
        <v>300000</v>
      </c>
      <c r="BL102" s="228">
        <f t="shared" si="329"/>
        <v>300000</v>
      </c>
      <c r="BM102" s="228">
        <f t="shared" si="329"/>
        <v>300000</v>
      </c>
      <c r="BN102" s="230">
        <f t="shared" si="303"/>
        <v>3600000</v>
      </c>
    </row>
    <row r="103" spans="2:66" outlineLevel="1" x14ac:dyDescent="0.2">
      <c r="B103" s="583" t="s">
        <v>250</v>
      </c>
      <c r="C103" s="7" t="s">
        <v>46</v>
      </c>
      <c r="D103" s="129">
        <f>E103/12</f>
        <v>0</v>
      </c>
      <c r="E103" s="599">
        <v>0</v>
      </c>
      <c r="F103" s="228">
        <f t="shared" ref="F103:Q103" si="330">$D103*F59</f>
        <v>0</v>
      </c>
      <c r="G103" s="228">
        <f t="shared" si="330"/>
        <v>0</v>
      </c>
      <c r="H103" s="228">
        <f t="shared" si="330"/>
        <v>0</v>
      </c>
      <c r="I103" s="228">
        <f t="shared" si="330"/>
        <v>0</v>
      </c>
      <c r="J103" s="228">
        <f t="shared" si="330"/>
        <v>0</v>
      </c>
      <c r="K103" s="228">
        <f t="shared" si="330"/>
        <v>0</v>
      </c>
      <c r="L103" s="228">
        <f t="shared" si="330"/>
        <v>0</v>
      </c>
      <c r="M103" s="228">
        <f t="shared" si="330"/>
        <v>0</v>
      </c>
      <c r="N103" s="228">
        <f t="shared" si="330"/>
        <v>0</v>
      </c>
      <c r="O103" s="228">
        <f t="shared" si="330"/>
        <v>0</v>
      </c>
      <c r="P103" s="228">
        <f t="shared" si="330"/>
        <v>0</v>
      </c>
      <c r="Q103" s="228">
        <f t="shared" si="330"/>
        <v>0</v>
      </c>
      <c r="R103" s="230">
        <f t="shared" si="297"/>
        <v>0</v>
      </c>
      <c r="S103" s="7" t="s">
        <v>46</v>
      </c>
      <c r="T103" s="129">
        <f>U103/12</f>
        <v>0</v>
      </c>
      <c r="U103" s="599">
        <v>0</v>
      </c>
      <c r="V103" s="228">
        <f t="shared" si="305"/>
        <v>0</v>
      </c>
      <c r="W103" s="228">
        <f t="shared" si="305"/>
        <v>0</v>
      </c>
      <c r="X103" s="228">
        <f t="shared" si="305"/>
        <v>0</v>
      </c>
      <c r="Y103" s="228">
        <f t="shared" si="305"/>
        <v>0</v>
      </c>
      <c r="Z103" s="228">
        <f t="shared" si="305"/>
        <v>0</v>
      </c>
      <c r="AA103" s="228">
        <f t="shared" si="305"/>
        <v>0</v>
      </c>
      <c r="AB103" s="228">
        <f t="shared" si="305"/>
        <v>0</v>
      </c>
      <c r="AC103" s="228">
        <f t="shared" si="305"/>
        <v>0</v>
      </c>
      <c r="AD103" s="228">
        <f t="shared" si="305"/>
        <v>0</v>
      </c>
      <c r="AE103" s="228">
        <f t="shared" si="305"/>
        <v>0</v>
      </c>
      <c r="AF103" s="228">
        <f t="shared" si="305"/>
        <v>0</v>
      </c>
      <c r="AG103" s="228">
        <f t="shared" si="305"/>
        <v>0</v>
      </c>
      <c r="AH103" s="230">
        <f t="shared" si="299"/>
        <v>0</v>
      </c>
      <c r="AI103" s="7" t="s">
        <v>46</v>
      </c>
      <c r="AJ103" s="129">
        <f>AK103/12</f>
        <v>0</v>
      </c>
      <c r="AK103" s="599">
        <v>0</v>
      </c>
      <c r="AL103" s="228">
        <f t="shared" ref="AL103:AW103" si="331">$T103*AL59</f>
        <v>0</v>
      </c>
      <c r="AM103" s="228">
        <f t="shared" si="331"/>
        <v>0</v>
      </c>
      <c r="AN103" s="228">
        <f t="shared" si="331"/>
        <v>0</v>
      </c>
      <c r="AO103" s="228">
        <f t="shared" si="331"/>
        <v>0</v>
      </c>
      <c r="AP103" s="228">
        <f t="shared" si="331"/>
        <v>0</v>
      </c>
      <c r="AQ103" s="228">
        <f t="shared" si="331"/>
        <v>0</v>
      </c>
      <c r="AR103" s="228">
        <f t="shared" si="331"/>
        <v>0</v>
      </c>
      <c r="AS103" s="228">
        <f t="shared" si="331"/>
        <v>0</v>
      </c>
      <c r="AT103" s="228">
        <f t="shared" si="331"/>
        <v>0</v>
      </c>
      <c r="AU103" s="228">
        <f t="shared" si="331"/>
        <v>0</v>
      </c>
      <c r="AV103" s="228">
        <f t="shared" si="331"/>
        <v>0</v>
      </c>
      <c r="AW103" s="228">
        <f t="shared" si="331"/>
        <v>0</v>
      </c>
      <c r="AX103" s="230">
        <f t="shared" si="301"/>
        <v>0</v>
      </c>
      <c r="AY103" s="7" t="s">
        <v>46</v>
      </c>
      <c r="AZ103" s="129">
        <f>BA103/12</f>
        <v>13333.333333333334</v>
      </c>
      <c r="BA103" s="599">
        <v>160000</v>
      </c>
      <c r="BB103" s="228">
        <f>$AZ103*BB59</f>
        <v>0</v>
      </c>
      <c r="BC103" s="228">
        <f t="shared" ref="BC103:BM103" si="332">$AZ103*BC59</f>
        <v>0</v>
      </c>
      <c r="BD103" s="228">
        <f t="shared" si="332"/>
        <v>0</v>
      </c>
      <c r="BE103" s="228">
        <f t="shared" si="332"/>
        <v>0</v>
      </c>
      <c r="BF103" s="228">
        <f t="shared" si="332"/>
        <v>0</v>
      </c>
      <c r="BG103" s="228">
        <f t="shared" si="332"/>
        <v>0</v>
      </c>
      <c r="BH103" s="228">
        <f t="shared" si="332"/>
        <v>0</v>
      </c>
      <c r="BI103" s="228">
        <f t="shared" si="332"/>
        <v>0</v>
      </c>
      <c r="BJ103" s="228">
        <f t="shared" si="332"/>
        <v>0</v>
      </c>
      <c r="BK103" s="228">
        <f t="shared" si="332"/>
        <v>0</v>
      </c>
      <c r="BL103" s="228">
        <f t="shared" si="332"/>
        <v>0</v>
      </c>
      <c r="BM103" s="228">
        <f t="shared" si="332"/>
        <v>0</v>
      </c>
      <c r="BN103" s="230">
        <f t="shared" si="303"/>
        <v>0</v>
      </c>
    </row>
    <row r="104" spans="2:66" outlineLevel="1" x14ac:dyDescent="0.2">
      <c r="B104" s="583" t="s">
        <v>251</v>
      </c>
      <c r="C104" s="7" t="s">
        <v>46</v>
      </c>
      <c r="D104" s="129">
        <f>E104/12</f>
        <v>0</v>
      </c>
      <c r="E104" s="599">
        <v>0</v>
      </c>
      <c r="F104" s="228">
        <f t="shared" ref="F104:Q104" si="333">$D104*F60</f>
        <v>0</v>
      </c>
      <c r="G104" s="228">
        <f t="shared" si="333"/>
        <v>0</v>
      </c>
      <c r="H104" s="228">
        <f t="shared" si="333"/>
        <v>0</v>
      </c>
      <c r="I104" s="228">
        <f t="shared" si="333"/>
        <v>0</v>
      </c>
      <c r="J104" s="228">
        <f t="shared" si="333"/>
        <v>0</v>
      </c>
      <c r="K104" s="228">
        <f t="shared" si="333"/>
        <v>0</v>
      </c>
      <c r="L104" s="228">
        <f t="shared" si="333"/>
        <v>0</v>
      </c>
      <c r="M104" s="228">
        <f t="shared" si="333"/>
        <v>0</v>
      </c>
      <c r="N104" s="228">
        <f t="shared" si="333"/>
        <v>0</v>
      </c>
      <c r="O104" s="228">
        <f t="shared" si="333"/>
        <v>0</v>
      </c>
      <c r="P104" s="228">
        <f t="shared" si="333"/>
        <v>0</v>
      </c>
      <c r="Q104" s="228">
        <f t="shared" si="333"/>
        <v>0</v>
      </c>
      <c r="R104" s="230">
        <f t="shared" si="297"/>
        <v>0</v>
      </c>
      <c r="S104" s="7" t="s">
        <v>46</v>
      </c>
      <c r="T104" s="129">
        <f>U104/12</f>
        <v>0</v>
      </c>
      <c r="U104" s="599">
        <v>0</v>
      </c>
      <c r="V104" s="228">
        <f t="shared" si="305"/>
        <v>0</v>
      </c>
      <c r="W104" s="228">
        <f t="shared" si="305"/>
        <v>0</v>
      </c>
      <c r="X104" s="228">
        <f t="shared" si="305"/>
        <v>0</v>
      </c>
      <c r="Y104" s="228">
        <f t="shared" si="305"/>
        <v>0</v>
      </c>
      <c r="Z104" s="228">
        <f t="shared" si="305"/>
        <v>0</v>
      </c>
      <c r="AA104" s="228">
        <f t="shared" si="305"/>
        <v>0</v>
      </c>
      <c r="AB104" s="228">
        <f t="shared" si="305"/>
        <v>0</v>
      </c>
      <c r="AC104" s="228">
        <f t="shared" si="305"/>
        <v>0</v>
      </c>
      <c r="AD104" s="228">
        <f t="shared" si="305"/>
        <v>0</v>
      </c>
      <c r="AE104" s="228">
        <f t="shared" si="305"/>
        <v>0</v>
      </c>
      <c r="AF104" s="228">
        <f t="shared" si="305"/>
        <v>0</v>
      </c>
      <c r="AG104" s="228">
        <f t="shared" si="305"/>
        <v>0</v>
      </c>
      <c r="AH104" s="230">
        <f t="shared" si="299"/>
        <v>0</v>
      </c>
      <c r="AI104" s="7" t="s">
        <v>46</v>
      </c>
      <c r="AJ104" s="129">
        <f>AK104/12</f>
        <v>13333.333333333334</v>
      </c>
      <c r="AK104" s="599">
        <v>160000</v>
      </c>
      <c r="AL104" s="228">
        <f>$AJ$104*AL60</f>
        <v>26666.666666666668</v>
      </c>
      <c r="AM104" s="228">
        <f t="shared" ref="AM104:AW104" si="334">$AJ$104*AM60</f>
        <v>26666.666666666668</v>
      </c>
      <c r="AN104" s="228">
        <f t="shared" si="334"/>
        <v>26666.666666666668</v>
      </c>
      <c r="AO104" s="228">
        <f t="shared" si="334"/>
        <v>26666.666666666668</v>
      </c>
      <c r="AP104" s="228">
        <f t="shared" si="334"/>
        <v>26666.666666666668</v>
      </c>
      <c r="AQ104" s="228">
        <f t="shared" si="334"/>
        <v>26666.666666666668</v>
      </c>
      <c r="AR104" s="228">
        <f t="shared" si="334"/>
        <v>26666.666666666668</v>
      </c>
      <c r="AS104" s="228">
        <f t="shared" si="334"/>
        <v>26666.666666666668</v>
      </c>
      <c r="AT104" s="228">
        <f t="shared" si="334"/>
        <v>26666.666666666668</v>
      </c>
      <c r="AU104" s="228">
        <f t="shared" si="334"/>
        <v>26666.666666666668</v>
      </c>
      <c r="AV104" s="228">
        <f t="shared" si="334"/>
        <v>26666.666666666668</v>
      </c>
      <c r="AW104" s="228">
        <f t="shared" si="334"/>
        <v>26666.666666666668</v>
      </c>
      <c r="AX104" s="230">
        <f t="shared" si="301"/>
        <v>320000</v>
      </c>
      <c r="AY104" s="7" t="s">
        <v>46</v>
      </c>
      <c r="AZ104" s="129">
        <f>BA104/12</f>
        <v>11666.666666666666</v>
      </c>
      <c r="BA104" s="599">
        <v>140000</v>
      </c>
      <c r="BB104" s="228">
        <f>$AZ104*BB60</f>
        <v>23333.333333333332</v>
      </c>
      <c r="BC104" s="228">
        <f t="shared" ref="BC104:BM104" si="335">$AZ104*BC60</f>
        <v>23333.333333333332</v>
      </c>
      <c r="BD104" s="228">
        <f t="shared" si="335"/>
        <v>23333.333333333332</v>
      </c>
      <c r="BE104" s="228">
        <f t="shared" si="335"/>
        <v>23333.333333333332</v>
      </c>
      <c r="BF104" s="228">
        <f t="shared" si="335"/>
        <v>23333.333333333332</v>
      </c>
      <c r="BG104" s="228">
        <f t="shared" si="335"/>
        <v>23333.333333333332</v>
      </c>
      <c r="BH104" s="228">
        <f t="shared" si="335"/>
        <v>23333.333333333332</v>
      </c>
      <c r="BI104" s="228">
        <f t="shared" si="335"/>
        <v>23333.333333333332</v>
      </c>
      <c r="BJ104" s="228">
        <f t="shared" si="335"/>
        <v>23333.333333333332</v>
      </c>
      <c r="BK104" s="228">
        <f t="shared" si="335"/>
        <v>23333.333333333332</v>
      </c>
      <c r="BL104" s="228">
        <f t="shared" si="335"/>
        <v>23333.333333333332</v>
      </c>
      <c r="BM104" s="228">
        <f t="shared" si="335"/>
        <v>23333.333333333332</v>
      </c>
      <c r="BN104" s="230">
        <f t="shared" si="303"/>
        <v>280000.00000000006</v>
      </c>
    </row>
    <row r="105" spans="2:66" outlineLevel="1" x14ac:dyDescent="0.2">
      <c r="B105" s="23" t="s">
        <v>131</v>
      </c>
      <c r="C105" s="7" t="s">
        <v>46</v>
      </c>
      <c r="D105" s="129">
        <f t="shared" si="314"/>
        <v>0</v>
      </c>
      <c r="E105" s="599">
        <v>0</v>
      </c>
      <c r="F105" s="228">
        <f t="shared" ref="F105:Q105" si="336">$D105*F61</f>
        <v>0</v>
      </c>
      <c r="G105" s="228">
        <f t="shared" si="336"/>
        <v>0</v>
      </c>
      <c r="H105" s="228">
        <f t="shared" si="336"/>
        <v>0</v>
      </c>
      <c r="I105" s="228">
        <f t="shared" si="336"/>
        <v>0</v>
      </c>
      <c r="J105" s="228">
        <f t="shared" si="336"/>
        <v>0</v>
      </c>
      <c r="K105" s="228">
        <f t="shared" si="336"/>
        <v>0</v>
      </c>
      <c r="L105" s="228">
        <f t="shared" si="336"/>
        <v>0</v>
      </c>
      <c r="M105" s="228">
        <f t="shared" si="336"/>
        <v>0</v>
      </c>
      <c r="N105" s="228">
        <f t="shared" si="336"/>
        <v>0</v>
      </c>
      <c r="O105" s="228">
        <f t="shared" si="336"/>
        <v>0</v>
      </c>
      <c r="P105" s="228">
        <f t="shared" si="336"/>
        <v>0</v>
      </c>
      <c r="Q105" s="228">
        <f t="shared" si="336"/>
        <v>0</v>
      </c>
      <c r="R105" s="230">
        <f t="shared" si="297"/>
        <v>0</v>
      </c>
      <c r="S105" s="7" t="s">
        <v>46</v>
      </c>
      <c r="T105" s="129">
        <f t="shared" ref="T105:T114" si="337">U105/12</f>
        <v>13333.333333333334</v>
      </c>
      <c r="U105" s="599">
        <v>160000</v>
      </c>
      <c r="V105" s="228">
        <f t="shared" si="305"/>
        <v>13333.333333333334</v>
      </c>
      <c r="W105" s="228">
        <f t="shared" si="305"/>
        <v>13333.333333333334</v>
      </c>
      <c r="X105" s="228">
        <f t="shared" si="305"/>
        <v>13333.333333333334</v>
      </c>
      <c r="Y105" s="228">
        <f t="shared" si="305"/>
        <v>13333.333333333334</v>
      </c>
      <c r="Z105" s="228">
        <f t="shared" ref="Z105:AG105" si="338">$T105*Z61</f>
        <v>13333.333333333334</v>
      </c>
      <c r="AA105" s="228">
        <f t="shared" si="338"/>
        <v>13333.333333333334</v>
      </c>
      <c r="AB105" s="228">
        <f t="shared" si="338"/>
        <v>13333.333333333334</v>
      </c>
      <c r="AC105" s="228">
        <f t="shared" si="338"/>
        <v>13333.333333333334</v>
      </c>
      <c r="AD105" s="228">
        <f t="shared" si="338"/>
        <v>13333.333333333334</v>
      </c>
      <c r="AE105" s="228">
        <f t="shared" si="338"/>
        <v>13333.333333333334</v>
      </c>
      <c r="AF105" s="228">
        <f t="shared" si="338"/>
        <v>13333.333333333334</v>
      </c>
      <c r="AG105" s="228">
        <f t="shared" si="338"/>
        <v>13333.333333333334</v>
      </c>
      <c r="AH105" s="230">
        <f t="shared" si="299"/>
        <v>160000</v>
      </c>
      <c r="AI105" s="7" t="s">
        <v>46</v>
      </c>
      <c r="AJ105" s="129">
        <f t="shared" ref="AJ105:AJ114" si="339">AK105/12</f>
        <v>13333.333333333334</v>
      </c>
      <c r="AK105" s="599">
        <v>160000</v>
      </c>
      <c r="AL105" s="228">
        <f>$AJ$105*AL61</f>
        <v>26666.666666666668</v>
      </c>
      <c r="AM105" s="228">
        <f t="shared" ref="AM105:AW105" si="340">$AJ$105*AM61</f>
        <v>26666.666666666668</v>
      </c>
      <c r="AN105" s="228">
        <f t="shared" si="340"/>
        <v>26666.666666666668</v>
      </c>
      <c r="AO105" s="228">
        <f t="shared" si="340"/>
        <v>26666.666666666668</v>
      </c>
      <c r="AP105" s="228">
        <f t="shared" si="340"/>
        <v>26666.666666666668</v>
      </c>
      <c r="AQ105" s="228">
        <f t="shared" si="340"/>
        <v>26666.666666666668</v>
      </c>
      <c r="AR105" s="228">
        <f t="shared" si="340"/>
        <v>26666.666666666668</v>
      </c>
      <c r="AS105" s="228">
        <f t="shared" si="340"/>
        <v>26666.666666666668</v>
      </c>
      <c r="AT105" s="228">
        <f t="shared" si="340"/>
        <v>26666.666666666668</v>
      </c>
      <c r="AU105" s="228">
        <f t="shared" si="340"/>
        <v>26666.666666666668</v>
      </c>
      <c r="AV105" s="228">
        <f t="shared" si="340"/>
        <v>26666.666666666668</v>
      </c>
      <c r="AW105" s="228">
        <f t="shared" si="340"/>
        <v>26666.666666666668</v>
      </c>
      <c r="AX105" s="230">
        <f t="shared" si="301"/>
        <v>320000</v>
      </c>
      <c r="AY105" s="7" t="s">
        <v>46</v>
      </c>
      <c r="AZ105" s="129">
        <f t="shared" ref="AZ105:AZ114" si="341">BA105/12</f>
        <v>13333.333333333334</v>
      </c>
      <c r="BA105" s="599">
        <v>160000</v>
      </c>
      <c r="BB105" s="228">
        <f>$AJ$105*BB61</f>
        <v>26666.666666666668</v>
      </c>
      <c r="BC105" s="228">
        <f t="shared" ref="BC105:BM105" si="342">$AJ$105*BC61</f>
        <v>26666.666666666668</v>
      </c>
      <c r="BD105" s="228">
        <f t="shared" si="342"/>
        <v>26666.666666666668</v>
      </c>
      <c r="BE105" s="228">
        <f t="shared" si="342"/>
        <v>26666.666666666668</v>
      </c>
      <c r="BF105" s="228">
        <f t="shared" si="342"/>
        <v>26666.666666666668</v>
      </c>
      <c r="BG105" s="228">
        <f t="shared" si="342"/>
        <v>26666.666666666668</v>
      </c>
      <c r="BH105" s="228">
        <f t="shared" si="342"/>
        <v>26666.666666666668</v>
      </c>
      <c r="BI105" s="228">
        <f t="shared" si="342"/>
        <v>26666.666666666668</v>
      </c>
      <c r="BJ105" s="228">
        <f t="shared" si="342"/>
        <v>26666.666666666668</v>
      </c>
      <c r="BK105" s="228">
        <f t="shared" si="342"/>
        <v>26666.666666666668</v>
      </c>
      <c r="BL105" s="228">
        <f t="shared" si="342"/>
        <v>26666.666666666668</v>
      </c>
      <c r="BM105" s="228">
        <f t="shared" si="342"/>
        <v>26666.666666666668</v>
      </c>
      <c r="BN105" s="230">
        <f t="shared" si="303"/>
        <v>320000</v>
      </c>
    </row>
    <row r="106" spans="2:66" outlineLevel="1" x14ac:dyDescent="0.2">
      <c r="B106" s="583" t="s">
        <v>34</v>
      </c>
      <c r="C106" s="7" t="s">
        <v>46</v>
      </c>
      <c r="D106" s="129">
        <f t="shared" si="314"/>
        <v>0</v>
      </c>
      <c r="E106" s="599">
        <v>0</v>
      </c>
      <c r="F106" s="228">
        <f t="shared" ref="F106:Q106" si="343">$D106*F62</f>
        <v>0</v>
      </c>
      <c r="G106" s="228">
        <f t="shared" si="343"/>
        <v>0</v>
      </c>
      <c r="H106" s="228">
        <f t="shared" si="343"/>
        <v>0</v>
      </c>
      <c r="I106" s="228">
        <f t="shared" si="343"/>
        <v>0</v>
      </c>
      <c r="J106" s="228">
        <f t="shared" si="343"/>
        <v>0</v>
      </c>
      <c r="K106" s="228">
        <f t="shared" si="343"/>
        <v>0</v>
      </c>
      <c r="L106" s="228">
        <f t="shared" si="343"/>
        <v>0</v>
      </c>
      <c r="M106" s="228">
        <f t="shared" si="343"/>
        <v>0</v>
      </c>
      <c r="N106" s="228">
        <f t="shared" si="343"/>
        <v>0</v>
      </c>
      <c r="O106" s="228">
        <f t="shared" si="343"/>
        <v>0</v>
      </c>
      <c r="P106" s="228">
        <f t="shared" si="343"/>
        <v>0</v>
      </c>
      <c r="Q106" s="228">
        <f t="shared" si="343"/>
        <v>0</v>
      </c>
      <c r="R106" s="230">
        <f t="shared" si="297"/>
        <v>0</v>
      </c>
      <c r="S106" s="7" t="s">
        <v>46</v>
      </c>
      <c r="T106" s="129">
        <f t="shared" si="337"/>
        <v>11666.666666666666</v>
      </c>
      <c r="U106" s="599">
        <v>140000</v>
      </c>
      <c r="V106" s="228">
        <f t="shared" si="305"/>
        <v>11666.666666666666</v>
      </c>
      <c r="W106" s="228">
        <f t="shared" si="305"/>
        <v>11666.666666666666</v>
      </c>
      <c r="X106" s="228">
        <f t="shared" si="305"/>
        <v>11666.666666666666</v>
      </c>
      <c r="Y106" s="228">
        <f t="shared" si="305"/>
        <v>11666.666666666666</v>
      </c>
      <c r="Z106" s="228">
        <f t="shared" si="305"/>
        <v>11666.666666666666</v>
      </c>
      <c r="AA106" s="228">
        <f t="shared" si="305"/>
        <v>11666.666666666666</v>
      </c>
      <c r="AB106" s="228">
        <f t="shared" si="305"/>
        <v>11666.666666666666</v>
      </c>
      <c r="AC106" s="228">
        <f t="shared" si="305"/>
        <v>11666.666666666666</v>
      </c>
      <c r="AD106" s="228">
        <f t="shared" si="305"/>
        <v>11666.666666666666</v>
      </c>
      <c r="AE106" s="228">
        <f t="shared" si="305"/>
        <v>11666.666666666666</v>
      </c>
      <c r="AF106" s="228">
        <f t="shared" si="305"/>
        <v>11666.666666666666</v>
      </c>
      <c r="AG106" s="228">
        <f t="shared" si="305"/>
        <v>11666.666666666666</v>
      </c>
      <c r="AH106" s="230">
        <f t="shared" si="299"/>
        <v>140000.00000000003</v>
      </c>
      <c r="AI106" s="7" t="s">
        <v>46</v>
      </c>
      <c r="AJ106" s="129">
        <f t="shared" si="339"/>
        <v>11666.666666666666</v>
      </c>
      <c r="AK106" s="599">
        <v>140000</v>
      </c>
      <c r="AL106" s="228">
        <f>$T106*AL62</f>
        <v>23333.333333333332</v>
      </c>
      <c r="AM106" s="228">
        <f t="shared" ref="AM106:AW106" si="344">$T106*AM62</f>
        <v>23333.333333333332</v>
      </c>
      <c r="AN106" s="228">
        <f t="shared" si="344"/>
        <v>23333.333333333332</v>
      </c>
      <c r="AO106" s="228">
        <f t="shared" si="344"/>
        <v>23333.333333333332</v>
      </c>
      <c r="AP106" s="228">
        <f t="shared" si="344"/>
        <v>23333.333333333332</v>
      </c>
      <c r="AQ106" s="228">
        <f t="shared" si="344"/>
        <v>23333.333333333332</v>
      </c>
      <c r="AR106" s="228">
        <f t="shared" si="344"/>
        <v>23333.333333333332</v>
      </c>
      <c r="AS106" s="228">
        <f t="shared" si="344"/>
        <v>23333.333333333332</v>
      </c>
      <c r="AT106" s="228">
        <f t="shared" si="344"/>
        <v>23333.333333333332</v>
      </c>
      <c r="AU106" s="228">
        <f t="shared" si="344"/>
        <v>23333.333333333332</v>
      </c>
      <c r="AV106" s="228">
        <f t="shared" si="344"/>
        <v>23333.333333333332</v>
      </c>
      <c r="AW106" s="228">
        <f t="shared" si="344"/>
        <v>23333.333333333332</v>
      </c>
      <c r="AX106" s="230">
        <f t="shared" si="301"/>
        <v>280000.00000000006</v>
      </c>
      <c r="AY106" s="7" t="s">
        <v>46</v>
      </c>
      <c r="AZ106" s="129">
        <f t="shared" si="341"/>
        <v>0</v>
      </c>
      <c r="BA106" s="599">
        <v>0</v>
      </c>
      <c r="BB106" s="228">
        <f t="shared" ref="BB106:BM106" si="345">$T106*BB62</f>
        <v>23333.333333333332</v>
      </c>
      <c r="BC106" s="228">
        <f t="shared" si="345"/>
        <v>23333.333333333332</v>
      </c>
      <c r="BD106" s="228">
        <f t="shared" si="345"/>
        <v>23333.333333333332</v>
      </c>
      <c r="BE106" s="228">
        <f t="shared" si="345"/>
        <v>23333.333333333332</v>
      </c>
      <c r="BF106" s="228">
        <f t="shared" si="345"/>
        <v>23333.333333333332</v>
      </c>
      <c r="BG106" s="228">
        <f t="shared" si="345"/>
        <v>23333.333333333332</v>
      </c>
      <c r="BH106" s="228">
        <f t="shared" si="345"/>
        <v>23333.333333333332</v>
      </c>
      <c r="BI106" s="228">
        <f t="shared" si="345"/>
        <v>23333.333333333332</v>
      </c>
      <c r="BJ106" s="228">
        <f t="shared" si="345"/>
        <v>23333.333333333332</v>
      </c>
      <c r="BK106" s="228">
        <f t="shared" si="345"/>
        <v>23333.333333333332</v>
      </c>
      <c r="BL106" s="228">
        <f t="shared" si="345"/>
        <v>23333.333333333332</v>
      </c>
      <c r="BM106" s="228">
        <f t="shared" si="345"/>
        <v>23333.333333333332</v>
      </c>
      <c r="BN106" s="230">
        <f t="shared" si="303"/>
        <v>280000.00000000006</v>
      </c>
    </row>
    <row r="107" spans="2:66" outlineLevel="1" x14ac:dyDescent="0.2">
      <c r="B107" s="583" t="s">
        <v>236</v>
      </c>
      <c r="C107" s="7" t="s">
        <v>46</v>
      </c>
      <c r="D107" s="129">
        <f t="shared" si="314"/>
        <v>0</v>
      </c>
      <c r="E107" s="599">
        <v>0</v>
      </c>
      <c r="F107" s="228">
        <f t="shared" ref="F107:Q107" si="346">$D107*F63</f>
        <v>0</v>
      </c>
      <c r="G107" s="228">
        <f t="shared" si="346"/>
        <v>0</v>
      </c>
      <c r="H107" s="228">
        <f t="shared" si="346"/>
        <v>0</v>
      </c>
      <c r="I107" s="228">
        <f t="shared" si="346"/>
        <v>0</v>
      </c>
      <c r="J107" s="228">
        <f t="shared" si="346"/>
        <v>0</v>
      </c>
      <c r="K107" s="228">
        <f t="shared" si="346"/>
        <v>0</v>
      </c>
      <c r="L107" s="228">
        <f t="shared" si="346"/>
        <v>0</v>
      </c>
      <c r="M107" s="228">
        <f t="shared" si="346"/>
        <v>0</v>
      </c>
      <c r="N107" s="228">
        <f t="shared" si="346"/>
        <v>0</v>
      </c>
      <c r="O107" s="228">
        <f t="shared" si="346"/>
        <v>0</v>
      </c>
      <c r="P107" s="228">
        <f t="shared" si="346"/>
        <v>0</v>
      </c>
      <c r="Q107" s="228">
        <f t="shared" si="346"/>
        <v>0</v>
      </c>
      <c r="R107" s="230">
        <f t="shared" si="297"/>
        <v>0</v>
      </c>
      <c r="S107" s="7" t="s">
        <v>46</v>
      </c>
      <c r="T107" s="129">
        <f t="shared" si="337"/>
        <v>13333.333333333334</v>
      </c>
      <c r="U107" s="599">
        <v>160000</v>
      </c>
      <c r="V107" s="228">
        <f>$T107*V63</f>
        <v>13333.333333333334</v>
      </c>
      <c r="W107" s="228">
        <f t="shared" ref="W107:AG107" si="347">$T107*W63</f>
        <v>13333.333333333334</v>
      </c>
      <c r="X107" s="228">
        <f t="shared" si="347"/>
        <v>13333.333333333334</v>
      </c>
      <c r="Y107" s="228">
        <f t="shared" si="347"/>
        <v>13333.333333333334</v>
      </c>
      <c r="Z107" s="228">
        <f t="shared" si="347"/>
        <v>13333.333333333334</v>
      </c>
      <c r="AA107" s="228">
        <f t="shared" si="347"/>
        <v>13333.333333333334</v>
      </c>
      <c r="AB107" s="228">
        <f t="shared" si="347"/>
        <v>13333.333333333334</v>
      </c>
      <c r="AC107" s="228">
        <f t="shared" si="347"/>
        <v>13333.333333333334</v>
      </c>
      <c r="AD107" s="228">
        <f t="shared" si="347"/>
        <v>13333.333333333334</v>
      </c>
      <c r="AE107" s="228">
        <f t="shared" si="347"/>
        <v>13333.333333333334</v>
      </c>
      <c r="AF107" s="228">
        <f t="shared" si="347"/>
        <v>13333.333333333334</v>
      </c>
      <c r="AG107" s="228">
        <f t="shared" si="347"/>
        <v>13333.333333333334</v>
      </c>
      <c r="AH107" s="230">
        <f t="shared" si="299"/>
        <v>160000</v>
      </c>
      <c r="AI107" s="7" t="s">
        <v>46</v>
      </c>
      <c r="AJ107" s="129">
        <f t="shared" si="339"/>
        <v>13333.333333333334</v>
      </c>
      <c r="AK107" s="599">
        <v>160000</v>
      </c>
      <c r="AL107" s="228">
        <f>$AJ$107*AL63</f>
        <v>26666.666666666668</v>
      </c>
      <c r="AM107" s="228">
        <f t="shared" ref="AM107:AW107" si="348">$AJ$107*AM63</f>
        <v>26666.666666666668</v>
      </c>
      <c r="AN107" s="228">
        <f t="shared" si="348"/>
        <v>26666.666666666668</v>
      </c>
      <c r="AO107" s="228">
        <f t="shared" si="348"/>
        <v>26666.666666666668</v>
      </c>
      <c r="AP107" s="228">
        <f t="shared" si="348"/>
        <v>26666.666666666668</v>
      </c>
      <c r="AQ107" s="228">
        <f t="shared" si="348"/>
        <v>26666.666666666668</v>
      </c>
      <c r="AR107" s="228">
        <f t="shared" si="348"/>
        <v>26666.666666666668</v>
      </c>
      <c r="AS107" s="228">
        <f t="shared" si="348"/>
        <v>26666.666666666668</v>
      </c>
      <c r="AT107" s="228">
        <f t="shared" si="348"/>
        <v>26666.666666666668</v>
      </c>
      <c r="AU107" s="228">
        <f t="shared" si="348"/>
        <v>26666.666666666668</v>
      </c>
      <c r="AV107" s="228">
        <f t="shared" si="348"/>
        <v>26666.666666666668</v>
      </c>
      <c r="AW107" s="228">
        <f t="shared" si="348"/>
        <v>26666.666666666668</v>
      </c>
      <c r="AX107" s="230">
        <f t="shared" si="301"/>
        <v>320000</v>
      </c>
      <c r="AY107" s="7" t="s">
        <v>46</v>
      </c>
      <c r="AZ107" s="129">
        <f t="shared" si="341"/>
        <v>0</v>
      </c>
      <c r="BA107" s="599">
        <v>0</v>
      </c>
      <c r="BB107" s="228">
        <f t="shared" ref="BB107:BM107" si="349">$T107*BB63</f>
        <v>26666.666666666668</v>
      </c>
      <c r="BC107" s="228">
        <f t="shared" si="349"/>
        <v>26666.666666666668</v>
      </c>
      <c r="BD107" s="228">
        <f t="shared" si="349"/>
        <v>26666.666666666668</v>
      </c>
      <c r="BE107" s="228">
        <f t="shared" si="349"/>
        <v>26666.666666666668</v>
      </c>
      <c r="BF107" s="228">
        <f t="shared" si="349"/>
        <v>26666.666666666668</v>
      </c>
      <c r="BG107" s="228">
        <f t="shared" si="349"/>
        <v>26666.666666666668</v>
      </c>
      <c r="BH107" s="228">
        <f t="shared" si="349"/>
        <v>26666.666666666668</v>
      </c>
      <c r="BI107" s="228">
        <f t="shared" si="349"/>
        <v>26666.666666666668</v>
      </c>
      <c r="BJ107" s="228">
        <f t="shared" si="349"/>
        <v>26666.666666666668</v>
      </c>
      <c r="BK107" s="228">
        <f t="shared" si="349"/>
        <v>26666.666666666668</v>
      </c>
      <c r="BL107" s="228">
        <f t="shared" si="349"/>
        <v>26666.666666666668</v>
      </c>
      <c r="BM107" s="228">
        <f t="shared" si="349"/>
        <v>26666.666666666668</v>
      </c>
      <c r="BN107" s="230">
        <f t="shared" si="303"/>
        <v>320000</v>
      </c>
    </row>
    <row r="108" spans="2:66" outlineLevel="1" x14ac:dyDescent="0.2">
      <c r="B108" s="583" t="s">
        <v>129</v>
      </c>
      <c r="C108" s="7" t="s">
        <v>46</v>
      </c>
      <c r="D108" s="129">
        <f t="shared" si="314"/>
        <v>0</v>
      </c>
      <c r="E108" s="599">
        <v>0</v>
      </c>
      <c r="F108" s="228">
        <f t="shared" ref="F108:Q108" si="350">$D108*F64</f>
        <v>0</v>
      </c>
      <c r="G108" s="228">
        <f t="shared" si="350"/>
        <v>0</v>
      </c>
      <c r="H108" s="228">
        <f t="shared" si="350"/>
        <v>0</v>
      </c>
      <c r="I108" s="228">
        <f t="shared" si="350"/>
        <v>0</v>
      </c>
      <c r="J108" s="228">
        <f t="shared" si="350"/>
        <v>0</v>
      </c>
      <c r="K108" s="228">
        <f t="shared" si="350"/>
        <v>0</v>
      </c>
      <c r="L108" s="228">
        <f t="shared" si="350"/>
        <v>0</v>
      </c>
      <c r="M108" s="228">
        <f t="shared" si="350"/>
        <v>0</v>
      </c>
      <c r="N108" s="228">
        <f t="shared" si="350"/>
        <v>0</v>
      </c>
      <c r="O108" s="228">
        <f t="shared" si="350"/>
        <v>0</v>
      </c>
      <c r="P108" s="228">
        <f t="shared" si="350"/>
        <v>0</v>
      </c>
      <c r="Q108" s="228">
        <f t="shared" si="350"/>
        <v>0</v>
      </c>
      <c r="R108" s="230">
        <f t="shared" si="297"/>
        <v>0</v>
      </c>
      <c r="S108" s="7" t="s">
        <v>46</v>
      </c>
      <c r="T108" s="129">
        <f t="shared" si="337"/>
        <v>0</v>
      </c>
      <c r="U108" s="599">
        <v>0</v>
      </c>
      <c r="V108" s="228">
        <f t="shared" si="305"/>
        <v>0</v>
      </c>
      <c r="W108" s="228">
        <f t="shared" si="305"/>
        <v>0</v>
      </c>
      <c r="X108" s="228">
        <f t="shared" si="305"/>
        <v>0</v>
      </c>
      <c r="Y108" s="228">
        <f t="shared" si="305"/>
        <v>0</v>
      </c>
      <c r="Z108" s="228">
        <f t="shared" si="305"/>
        <v>0</v>
      </c>
      <c r="AA108" s="228">
        <f t="shared" si="305"/>
        <v>0</v>
      </c>
      <c r="AB108" s="228">
        <f t="shared" si="305"/>
        <v>0</v>
      </c>
      <c r="AC108" s="228">
        <f t="shared" si="305"/>
        <v>0</v>
      </c>
      <c r="AD108" s="228">
        <f t="shared" si="305"/>
        <v>0</v>
      </c>
      <c r="AE108" s="228">
        <f t="shared" si="305"/>
        <v>0</v>
      </c>
      <c r="AF108" s="228">
        <f t="shared" si="305"/>
        <v>0</v>
      </c>
      <c r="AG108" s="228">
        <f t="shared" si="305"/>
        <v>0</v>
      </c>
      <c r="AH108" s="230">
        <f t="shared" si="299"/>
        <v>0</v>
      </c>
      <c r="AI108" s="7" t="s">
        <v>46</v>
      </c>
      <c r="AJ108" s="129">
        <f t="shared" si="339"/>
        <v>0</v>
      </c>
      <c r="AK108" s="599">
        <v>0</v>
      </c>
      <c r="AL108" s="228">
        <f t="shared" ref="AL108:AW108" si="351">$T108*AL64</f>
        <v>0</v>
      </c>
      <c r="AM108" s="228">
        <f t="shared" si="351"/>
        <v>0</v>
      </c>
      <c r="AN108" s="228">
        <f t="shared" si="351"/>
        <v>0</v>
      </c>
      <c r="AO108" s="228">
        <f t="shared" si="351"/>
        <v>0</v>
      </c>
      <c r="AP108" s="228">
        <f t="shared" si="351"/>
        <v>0</v>
      </c>
      <c r="AQ108" s="228">
        <f t="shared" si="351"/>
        <v>0</v>
      </c>
      <c r="AR108" s="228">
        <f t="shared" si="351"/>
        <v>0</v>
      </c>
      <c r="AS108" s="228">
        <f t="shared" si="351"/>
        <v>0</v>
      </c>
      <c r="AT108" s="228">
        <f t="shared" si="351"/>
        <v>0</v>
      </c>
      <c r="AU108" s="228">
        <f t="shared" si="351"/>
        <v>0</v>
      </c>
      <c r="AV108" s="228">
        <f t="shared" si="351"/>
        <v>0</v>
      </c>
      <c r="AW108" s="228">
        <f t="shared" si="351"/>
        <v>0</v>
      </c>
      <c r="AX108" s="230">
        <f t="shared" si="301"/>
        <v>0</v>
      </c>
      <c r="AY108" s="7" t="s">
        <v>46</v>
      </c>
      <c r="AZ108" s="129">
        <f t="shared" si="341"/>
        <v>0</v>
      </c>
      <c r="BA108" s="599">
        <v>0</v>
      </c>
      <c r="BB108" s="228">
        <f t="shared" ref="BB108:BM108" si="352">$T108*BB64</f>
        <v>0</v>
      </c>
      <c r="BC108" s="228">
        <f t="shared" si="352"/>
        <v>0</v>
      </c>
      <c r="BD108" s="228">
        <f t="shared" si="352"/>
        <v>0</v>
      </c>
      <c r="BE108" s="228">
        <f t="shared" si="352"/>
        <v>0</v>
      </c>
      <c r="BF108" s="228">
        <f t="shared" si="352"/>
        <v>0</v>
      </c>
      <c r="BG108" s="228">
        <f t="shared" si="352"/>
        <v>0</v>
      </c>
      <c r="BH108" s="228">
        <f t="shared" si="352"/>
        <v>0</v>
      </c>
      <c r="BI108" s="228">
        <f t="shared" si="352"/>
        <v>0</v>
      </c>
      <c r="BJ108" s="228">
        <f t="shared" si="352"/>
        <v>0</v>
      </c>
      <c r="BK108" s="228">
        <f t="shared" si="352"/>
        <v>0</v>
      </c>
      <c r="BL108" s="228">
        <f t="shared" si="352"/>
        <v>0</v>
      </c>
      <c r="BM108" s="228">
        <f t="shared" si="352"/>
        <v>0</v>
      </c>
      <c r="BN108" s="230">
        <f t="shared" si="303"/>
        <v>0</v>
      </c>
    </row>
    <row r="109" spans="2:66" outlineLevel="1" x14ac:dyDescent="0.2">
      <c r="B109" s="23" t="s">
        <v>130</v>
      </c>
      <c r="C109" s="7" t="s">
        <v>46</v>
      </c>
      <c r="D109" s="129">
        <f t="shared" si="314"/>
        <v>0</v>
      </c>
      <c r="E109" s="599">
        <v>0</v>
      </c>
      <c r="F109" s="228">
        <f t="shared" ref="F109:Q109" si="353">$D109*F65</f>
        <v>0</v>
      </c>
      <c r="G109" s="228">
        <f t="shared" si="353"/>
        <v>0</v>
      </c>
      <c r="H109" s="228">
        <f t="shared" si="353"/>
        <v>0</v>
      </c>
      <c r="I109" s="228">
        <f t="shared" si="353"/>
        <v>0</v>
      </c>
      <c r="J109" s="228">
        <f t="shared" si="353"/>
        <v>0</v>
      </c>
      <c r="K109" s="228">
        <f t="shared" si="353"/>
        <v>0</v>
      </c>
      <c r="L109" s="228">
        <f t="shared" si="353"/>
        <v>0</v>
      </c>
      <c r="M109" s="228">
        <f t="shared" si="353"/>
        <v>0</v>
      </c>
      <c r="N109" s="228">
        <f t="shared" si="353"/>
        <v>0</v>
      </c>
      <c r="O109" s="228">
        <f t="shared" si="353"/>
        <v>0</v>
      </c>
      <c r="P109" s="228">
        <f t="shared" si="353"/>
        <v>0</v>
      </c>
      <c r="Q109" s="228">
        <f t="shared" si="353"/>
        <v>0</v>
      </c>
      <c r="R109" s="230">
        <f t="shared" si="297"/>
        <v>0</v>
      </c>
      <c r="S109" s="7" t="s">
        <v>46</v>
      </c>
      <c r="T109" s="129">
        <f t="shared" si="337"/>
        <v>0</v>
      </c>
      <c r="U109" s="599">
        <v>0</v>
      </c>
      <c r="V109" s="228">
        <f t="shared" si="305"/>
        <v>0</v>
      </c>
      <c r="W109" s="228">
        <f t="shared" si="305"/>
        <v>0</v>
      </c>
      <c r="X109" s="228">
        <f t="shared" si="305"/>
        <v>0</v>
      </c>
      <c r="Y109" s="228">
        <f t="shared" si="305"/>
        <v>0</v>
      </c>
      <c r="Z109" s="228">
        <f t="shared" si="305"/>
        <v>0</v>
      </c>
      <c r="AA109" s="228">
        <f t="shared" si="305"/>
        <v>0</v>
      </c>
      <c r="AB109" s="228">
        <f t="shared" si="305"/>
        <v>0</v>
      </c>
      <c r="AC109" s="228">
        <f t="shared" si="305"/>
        <v>0</v>
      </c>
      <c r="AD109" s="228">
        <f t="shared" si="305"/>
        <v>0</v>
      </c>
      <c r="AE109" s="228">
        <f t="shared" si="305"/>
        <v>0</v>
      </c>
      <c r="AF109" s="228">
        <f t="shared" si="305"/>
        <v>0</v>
      </c>
      <c r="AG109" s="228">
        <f t="shared" si="305"/>
        <v>0</v>
      </c>
      <c r="AH109" s="230">
        <f t="shared" si="299"/>
        <v>0</v>
      </c>
      <c r="AI109" s="7" t="s">
        <v>46</v>
      </c>
      <c r="AJ109" s="129">
        <f t="shared" si="339"/>
        <v>0</v>
      </c>
      <c r="AK109" s="599">
        <v>0</v>
      </c>
      <c r="AL109" s="228">
        <f t="shared" ref="AL109:AW109" si="354">$T109*AL65</f>
        <v>0</v>
      </c>
      <c r="AM109" s="228">
        <f t="shared" si="354"/>
        <v>0</v>
      </c>
      <c r="AN109" s="228">
        <f t="shared" si="354"/>
        <v>0</v>
      </c>
      <c r="AO109" s="228">
        <f t="shared" si="354"/>
        <v>0</v>
      </c>
      <c r="AP109" s="228">
        <f t="shared" si="354"/>
        <v>0</v>
      </c>
      <c r="AQ109" s="228">
        <f t="shared" si="354"/>
        <v>0</v>
      </c>
      <c r="AR109" s="228">
        <f t="shared" si="354"/>
        <v>0</v>
      </c>
      <c r="AS109" s="228">
        <f t="shared" si="354"/>
        <v>0</v>
      </c>
      <c r="AT109" s="228">
        <f t="shared" si="354"/>
        <v>0</v>
      </c>
      <c r="AU109" s="228">
        <f t="shared" si="354"/>
        <v>0</v>
      </c>
      <c r="AV109" s="228">
        <f t="shared" si="354"/>
        <v>0</v>
      </c>
      <c r="AW109" s="228">
        <f t="shared" si="354"/>
        <v>0</v>
      </c>
      <c r="AX109" s="230">
        <f t="shared" si="301"/>
        <v>0</v>
      </c>
      <c r="AY109" s="7" t="s">
        <v>46</v>
      </c>
      <c r="AZ109" s="129">
        <f t="shared" si="341"/>
        <v>0</v>
      </c>
      <c r="BA109" s="599">
        <v>0</v>
      </c>
      <c r="BB109" s="228">
        <f t="shared" ref="BB109:BM109" si="355">$T109*BB65</f>
        <v>0</v>
      </c>
      <c r="BC109" s="228">
        <f t="shared" si="355"/>
        <v>0</v>
      </c>
      <c r="BD109" s="228">
        <f t="shared" si="355"/>
        <v>0</v>
      </c>
      <c r="BE109" s="228">
        <f t="shared" si="355"/>
        <v>0</v>
      </c>
      <c r="BF109" s="228">
        <f t="shared" si="355"/>
        <v>0</v>
      </c>
      <c r="BG109" s="228">
        <f t="shared" si="355"/>
        <v>0</v>
      </c>
      <c r="BH109" s="228">
        <f t="shared" si="355"/>
        <v>0</v>
      </c>
      <c r="BI109" s="228">
        <f t="shared" si="355"/>
        <v>0</v>
      </c>
      <c r="BJ109" s="228">
        <f t="shared" si="355"/>
        <v>0</v>
      </c>
      <c r="BK109" s="228">
        <f t="shared" si="355"/>
        <v>0</v>
      </c>
      <c r="BL109" s="228">
        <f t="shared" si="355"/>
        <v>0</v>
      </c>
      <c r="BM109" s="228">
        <f t="shared" si="355"/>
        <v>0</v>
      </c>
      <c r="BN109" s="230">
        <f t="shared" si="303"/>
        <v>0</v>
      </c>
    </row>
    <row r="110" spans="2:66" outlineLevel="1" x14ac:dyDescent="0.2">
      <c r="B110" s="23" t="s">
        <v>230</v>
      </c>
      <c r="C110" s="7" t="s">
        <v>46</v>
      </c>
      <c r="D110" s="129">
        <f t="shared" si="314"/>
        <v>0</v>
      </c>
      <c r="E110" s="599">
        <v>0</v>
      </c>
      <c r="F110" s="228">
        <f t="shared" ref="F110:Q110" si="356">$D110*F66</f>
        <v>0</v>
      </c>
      <c r="G110" s="228">
        <f t="shared" si="356"/>
        <v>0</v>
      </c>
      <c r="H110" s="228">
        <f t="shared" si="356"/>
        <v>0</v>
      </c>
      <c r="I110" s="228">
        <f t="shared" si="356"/>
        <v>0</v>
      </c>
      <c r="J110" s="228">
        <f t="shared" si="356"/>
        <v>0</v>
      </c>
      <c r="K110" s="228">
        <f t="shared" si="356"/>
        <v>0</v>
      </c>
      <c r="L110" s="228">
        <f t="shared" si="356"/>
        <v>0</v>
      </c>
      <c r="M110" s="228">
        <f t="shared" si="356"/>
        <v>0</v>
      </c>
      <c r="N110" s="228">
        <f t="shared" si="356"/>
        <v>0</v>
      </c>
      <c r="O110" s="228">
        <f t="shared" si="356"/>
        <v>0</v>
      </c>
      <c r="P110" s="228">
        <f t="shared" si="356"/>
        <v>0</v>
      </c>
      <c r="Q110" s="228">
        <f t="shared" si="356"/>
        <v>0</v>
      </c>
      <c r="R110" s="230">
        <f t="shared" si="297"/>
        <v>0</v>
      </c>
      <c r="S110" s="7" t="s">
        <v>46</v>
      </c>
      <c r="T110" s="129">
        <f t="shared" si="337"/>
        <v>0</v>
      </c>
      <c r="U110" s="599">
        <v>0</v>
      </c>
      <c r="V110" s="228">
        <f t="shared" si="305"/>
        <v>0</v>
      </c>
      <c r="W110" s="228">
        <f t="shared" si="305"/>
        <v>0</v>
      </c>
      <c r="X110" s="228">
        <f t="shared" si="305"/>
        <v>0</v>
      </c>
      <c r="Y110" s="228">
        <f t="shared" si="305"/>
        <v>0</v>
      </c>
      <c r="Z110" s="228">
        <f t="shared" si="305"/>
        <v>0</v>
      </c>
      <c r="AA110" s="228">
        <f t="shared" si="305"/>
        <v>0</v>
      </c>
      <c r="AB110" s="228">
        <f t="shared" si="305"/>
        <v>0</v>
      </c>
      <c r="AC110" s="228">
        <f t="shared" si="305"/>
        <v>0</v>
      </c>
      <c r="AD110" s="228">
        <f t="shared" si="305"/>
        <v>0</v>
      </c>
      <c r="AE110" s="228">
        <f t="shared" si="305"/>
        <v>0</v>
      </c>
      <c r="AF110" s="228">
        <f t="shared" si="305"/>
        <v>0</v>
      </c>
      <c r="AG110" s="228">
        <f t="shared" si="305"/>
        <v>0</v>
      </c>
      <c r="AH110" s="230">
        <f t="shared" si="299"/>
        <v>0</v>
      </c>
      <c r="AI110" s="7" t="s">
        <v>46</v>
      </c>
      <c r="AJ110" s="129">
        <f t="shared" si="339"/>
        <v>0</v>
      </c>
      <c r="AK110" s="599">
        <v>0</v>
      </c>
      <c r="AL110" s="228">
        <f t="shared" ref="AL110:AW110" si="357">$T110*AL66</f>
        <v>0</v>
      </c>
      <c r="AM110" s="228">
        <f t="shared" si="357"/>
        <v>0</v>
      </c>
      <c r="AN110" s="228">
        <f t="shared" si="357"/>
        <v>0</v>
      </c>
      <c r="AO110" s="228">
        <f t="shared" si="357"/>
        <v>0</v>
      </c>
      <c r="AP110" s="228">
        <f t="shared" si="357"/>
        <v>0</v>
      </c>
      <c r="AQ110" s="228">
        <f t="shared" si="357"/>
        <v>0</v>
      </c>
      <c r="AR110" s="228">
        <f t="shared" si="357"/>
        <v>0</v>
      </c>
      <c r="AS110" s="228">
        <f t="shared" si="357"/>
        <v>0</v>
      </c>
      <c r="AT110" s="228">
        <f t="shared" si="357"/>
        <v>0</v>
      </c>
      <c r="AU110" s="228">
        <f t="shared" si="357"/>
        <v>0</v>
      </c>
      <c r="AV110" s="228">
        <f t="shared" si="357"/>
        <v>0</v>
      </c>
      <c r="AW110" s="228">
        <f t="shared" si="357"/>
        <v>0</v>
      </c>
      <c r="AX110" s="230">
        <f t="shared" si="301"/>
        <v>0</v>
      </c>
      <c r="AY110" s="7" t="s">
        <v>46</v>
      </c>
      <c r="AZ110" s="129">
        <f t="shared" si="341"/>
        <v>0</v>
      </c>
      <c r="BA110" s="599">
        <v>0</v>
      </c>
      <c r="BB110" s="228">
        <f t="shared" ref="BB110:BM110" si="358">$T110*BB66</f>
        <v>0</v>
      </c>
      <c r="BC110" s="228">
        <f t="shared" si="358"/>
        <v>0</v>
      </c>
      <c r="BD110" s="228">
        <f t="shared" si="358"/>
        <v>0</v>
      </c>
      <c r="BE110" s="228">
        <f t="shared" si="358"/>
        <v>0</v>
      </c>
      <c r="BF110" s="228">
        <f t="shared" si="358"/>
        <v>0</v>
      </c>
      <c r="BG110" s="228">
        <f t="shared" si="358"/>
        <v>0</v>
      </c>
      <c r="BH110" s="228">
        <f t="shared" si="358"/>
        <v>0</v>
      </c>
      <c r="BI110" s="228">
        <f t="shared" si="358"/>
        <v>0</v>
      </c>
      <c r="BJ110" s="228">
        <f t="shared" si="358"/>
        <v>0</v>
      </c>
      <c r="BK110" s="228">
        <f t="shared" si="358"/>
        <v>0</v>
      </c>
      <c r="BL110" s="228">
        <f t="shared" si="358"/>
        <v>0</v>
      </c>
      <c r="BM110" s="228">
        <f t="shared" si="358"/>
        <v>0</v>
      </c>
      <c r="BN110" s="230">
        <f t="shared" si="303"/>
        <v>0</v>
      </c>
    </row>
    <row r="111" spans="2:66" outlineLevel="1" x14ac:dyDescent="0.2">
      <c r="B111" s="583" t="s">
        <v>231</v>
      </c>
      <c r="C111" s="7" t="s">
        <v>46</v>
      </c>
      <c r="D111" s="129">
        <f t="shared" si="314"/>
        <v>0</v>
      </c>
      <c r="E111" s="599">
        <v>0</v>
      </c>
      <c r="F111" s="228">
        <f t="shared" ref="F111:Q111" si="359">$D111*F67</f>
        <v>0</v>
      </c>
      <c r="G111" s="228">
        <f t="shared" si="359"/>
        <v>0</v>
      </c>
      <c r="H111" s="228">
        <f t="shared" si="359"/>
        <v>0</v>
      </c>
      <c r="I111" s="228">
        <f t="shared" si="359"/>
        <v>0</v>
      </c>
      <c r="J111" s="228">
        <f t="shared" si="359"/>
        <v>0</v>
      </c>
      <c r="K111" s="228">
        <f t="shared" si="359"/>
        <v>0</v>
      </c>
      <c r="L111" s="228">
        <f t="shared" si="359"/>
        <v>0</v>
      </c>
      <c r="M111" s="228">
        <f t="shared" si="359"/>
        <v>0</v>
      </c>
      <c r="N111" s="228">
        <f t="shared" si="359"/>
        <v>0</v>
      </c>
      <c r="O111" s="228">
        <f t="shared" si="359"/>
        <v>0</v>
      </c>
      <c r="P111" s="228">
        <f t="shared" si="359"/>
        <v>0</v>
      </c>
      <c r="Q111" s="228">
        <f t="shared" si="359"/>
        <v>0</v>
      </c>
      <c r="R111" s="230">
        <f t="shared" si="297"/>
        <v>0</v>
      </c>
      <c r="S111" s="7" t="s">
        <v>46</v>
      </c>
      <c r="T111" s="129">
        <f t="shared" si="337"/>
        <v>0</v>
      </c>
      <c r="U111" s="599">
        <v>0</v>
      </c>
      <c r="V111" s="228">
        <f t="shared" si="305"/>
        <v>0</v>
      </c>
      <c r="W111" s="228">
        <f t="shared" si="305"/>
        <v>0</v>
      </c>
      <c r="X111" s="228">
        <f t="shared" si="305"/>
        <v>0</v>
      </c>
      <c r="Y111" s="228">
        <f t="shared" si="305"/>
        <v>0</v>
      </c>
      <c r="Z111" s="228">
        <f t="shared" si="305"/>
        <v>0</v>
      </c>
      <c r="AA111" s="228">
        <f t="shared" si="305"/>
        <v>0</v>
      </c>
      <c r="AB111" s="228">
        <f t="shared" si="305"/>
        <v>0</v>
      </c>
      <c r="AC111" s="228">
        <f t="shared" si="305"/>
        <v>0</v>
      </c>
      <c r="AD111" s="228">
        <f t="shared" si="305"/>
        <v>0</v>
      </c>
      <c r="AE111" s="228">
        <f t="shared" si="305"/>
        <v>0</v>
      </c>
      <c r="AF111" s="228">
        <f t="shared" si="305"/>
        <v>0</v>
      </c>
      <c r="AG111" s="228">
        <f t="shared" si="305"/>
        <v>0</v>
      </c>
      <c r="AH111" s="230">
        <f t="shared" si="299"/>
        <v>0</v>
      </c>
      <c r="AI111" s="7" t="s">
        <v>46</v>
      </c>
      <c r="AJ111" s="129">
        <f t="shared" si="339"/>
        <v>0</v>
      </c>
      <c r="AK111" s="599">
        <v>0</v>
      </c>
      <c r="AL111" s="228">
        <f t="shared" ref="AL111:AW111" si="360">$T111*AL67</f>
        <v>0</v>
      </c>
      <c r="AM111" s="228">
        <f t="shared" si="360"/>
        <v>0</v>
      </c>
      <c r="AN111" s="228">
        <f t="shared" si="360"/>
        <v>0</v>
      </c>
      <c r="AO111" s="228">
        <f t="shared" si="360"/>
        <v>0</v>
      </c>
      <c r="AP111" s="228">
        <f t="shared" si="360"/>
        <v>0</v>
      </c>
      <c r="AQ111" s="228">
        <f t="shared" si="360"/>
        <v>0</v>
      </c>
      <c r="AR111" s="228">
        <f t="shared" si="360"/>
        <v>0</v>
      </c>
      <c r="AS111" s="228">
        <f t="shared" si="360"/>
        <v>0</v>
      </c>
      <c r="AT111" s="228">
        <f t="shared" si="360"/>
        <v>0</v>
      </c>
      <c r="AU111" s="228">
        <f t="shared" si="360"/>
        <v>0</v>
      </c>
      <c r="AV111" s="228">
        <f t="shared" si="360"/>
        <v>0</v>
      </c>
      <c r="AW111" s="228">
        <f t="shared" si="360"/>
        <v>0</v>
      </c>
      <c r="AX111" s="230">
        <f t="shared" si="301"/>
        <v>0</v>
      </c>
      <c r="AY111" s="7" t="s">
        <v>46</v>
      </c>
      <c r="AZ111" s="129">
        <f t="shared" si="341"/>
        <v>0</v>
      </c>
      <c r="BA111" s="599">
        <v>0</v>
      </c>
      <c r="BB111" s="228">
        <f t="shared" ref="BB111:BM111" si="361">$T111*BB67</f>
        <v>0</v>
      </c>
      <c r="BC111" s="228">
        <f t="shared" si="361"/>
        <v>0</v>
      </c>
      <c r="BD111" s="228">
        <f t="shared" si="361"/>
        <v>0</v>
      </c>
      <c r="BE111" s="228">
        <f t="shared" si="361"/>
        <v>0</v>
      </c>
      <c r="BF111" s="228">
        <f t="shared" si="361"/>
        <v>0</v>
      </c>
      <c r="BG111" s="228">
        <f t="shared" si="361"/>
        <v>0</v>
      </c>
      <c r="BH111" s="228">
        <f t="shared" si="361"/>
        <v>0</v>
      </c>
      <c r="BI111" s="228">
        <f t="shared" si="361"/>
        <v>0</v>
      </c>
      <c r="BJ111" s="228">
        <f t="shared" si="361"/>
        <v>0</v>
      </c>
      <c r="BK111" s="228">
        <f t="shared" si="361"/>
        <v>0</v>
      </c>
      <c r="BL111" s="228">
        <f t="shared" si="361"/>
        <v>0</v>
      </c>
      <c r="BM111" s="228">
        <f t="shared" si="361"/>
        <v>0</v>
      </c>
      <c r="BN111" s="230">
        <f t="shared" si="303"/>
        <v>0</v>
      </c>
    </row>
    <row r="112" spans="2:66" outlineLevel="1" x14ac:dyDescent="0.2">
      <c r="B112" s="583" t="s">
        <v>228</v>
      </c>
      <c r="C112" s="7" t="s">
        <v>46</v>
      </c>
      <c r="D112" s="129">
        <f t="shared" si="314"/>
        <v>0</v>
      </c>
      <c r="E112" s="599">
        <v>0</v>
      </c>
      <c r="F112" s="228">
        <f t="shared" ref="F112:Q112" si="362">$D112*F68</f>
        <v>0</v>
      </c>
      <c r="G112" s="228">
        <f t="shared" si="362"/>
        <v>0</v>
      </c>
      <c r="H112" s="228">
        <f t="shared" si="362"/>
        <v>0</v>
      </c>
      <c r="I112" s="228">
        <f t="shared" si="362"/>
        <v>0</v>
      </c>
      <c r="J112" s="228">
        <f t="shared" si="362"/>
        <v>0</v>
      </c>
      <c r="K112" s="228">
        <f t="shared" si="362"/>
        <v>0</v>
      </c>
      <c r="L112" s="228">
        <f t="shared" si="362"/>
        <v>0</v>
      </c>
      <c r="M112" s="228">
        <f t="shared" si="362"/>
        <v>0</v>
      </c>
      <c r="N112" s="228">
        <f t="shared" si="362"/>
        <v>0</v>
      </c>
      <c r="O112" s="228">
        <f t="shared" si="362"/>
        <v>0</v>
      </c>
      <c r="P112" s="228">
        <f t="shared" si="362"/>
        <v>0</v>
      </c>
      <c r="Q112" s="228">
        <f t="shared" si="362"/>
        <v>0</v>
      </c>
      <c r="R112" s="230">
        <f t="shared" si="297"/>
        <v>0</v>
      </c>
      <c r="S112" s="7" t="s">
        <v>46</v>
      </c>
      <c r="T112" s="129">
        <f t="shared" si="337"/>
        <v>0</v>
      </c>
      <c r="U112" s="599">
        <v>0</v>
      </c>
      <c r="V112" s="228">
        <f t="shared" si="305"/>
        <v>0</v>
      </c>
      <c r="W112" s="228">
        <f t="shared" si="305"/>
        <v>0</v>
      </c>
      <c r="X112" s="228">
        <f t="shared" si="305"/>
        <v>0</v>
      </c>
      <c r="Y112" s="228">
        <f t="shared" si="305"/>
        <v>0</v>
      </c>
      <c r="Z112" s="228">
        <f t="shared" si="305"/>
        <v>0</v>
      </c>
      <c r="AA112" s="228">
        <f t="shared" si="305"/>
        <v>0</v>
      </c>
      <c r="AB112" s="228">
        <f t="shared" si="305"/>
        <v>0</v>
      </c>
      <c r="AC112" s="228">
        <f t="shared" si="305"/>
        <v>0</v>
      </c>
      <c r="AD112" s="228">
        <f t="shared" si="305"/>
        <v>0</v>
      </c>
      <c r="AE112" s="228">
        <f t="shared" si="305"/>
        <v>0</v>
      </c>
      <c r="AF112" s="228">
        <f t="shared" si="305"/>
        <v>0</v>
      </c>
      <c r="AG112" s="228">
        <f t="shared" si="305"/>
        <v>0</v>
      </c>
      <c r="AH112" s="230">
        <f t="shared" si="299"/>
        <v>0</v>
      </c>
      <c r="AI112" s="7" t="s">
        <v>46</v>
      </c>
      <c r="AJ112" s="129">
        <f t="shared" si="339"/>
        <v>0</v>
      </c>
      <c r="AK112" s="599">
        <v>0</v>
      </c>
      <c r="AL112" s="228">
        <f t="shared" ref="AL112:AW112" si="363">$T112*AL68</f>
        <v>0</v>
      </c>
      <c r="AM112" s="228">
        <f t="shared" si="363"/>
        <v>0</v>
      </c>
      <c r="AN112" s="228">
        <f t="shared" si="363"/>
        <v>0</v>
      </c>
      <c r="AO112" s="228">
        <f t="shared" si="363"/>
        <v>0</v>
      </c>
      <c r="AP112" s="228">
        <f t="shared" si="363"/>
        <v>0</v>
      </c>
      <c r="AQ112" s="228">
        <f t="shared" si="363"/>
        <v>0</v>
      </c>
      <c r="AR112" s="228">
        <f t="shared" si="363"/>
        <v>0</v>
      </c>
      <c r="AS112" s="228">
        <f t="shared" si="363"/>
        <v>0</v>
      </c>
      <c r="AT112" s="228">
        <f t="shared" si="363"/>
        <v>0</v>
      </c>
      <c r="AU112" s="228">
        <f t="shared" si="363"/>
        <v>0</v>
      </c>
      <c r="AV112" s="228">
        <f t="shared" si="363"/>
        <v>0</v>
      </c>
      <c r="AW112" s="228">
        <f t="shared" si="363"/>
        <v>0</v>
      </c>
      <c r="AX112" s="230">
        <f t="shared" si="301"/>
        <v>0</v>
      </c>
      <c r="AY112" s="7" t="s">
        <v>46</v>
      </c>
      <c r="AZ112" s="129">
        <f t="shared" si="341"/>
        <v>0</v>
      </c>
      <c r="BA112" s="599">
        <v>0</v>
      </c>
      <c r="BB112" s="228">
        <f t="shared" ref="BB112:BM112" si="364">$T112*BB68</f>
        <v>0</v>
      </c>
      <c r="BC112" s="228">
        <f t="shared" si="364"/>
        <v>0</v>
      </c>
      <c r="BD112" s="228">
        <f t="shared" si="364"/>
        <v>0</v>
      </c>
      <c r="BE112" s="228">
        <f t="shared" si="364"/>
        <v>0</v>
      </c>
      <c r="BF112" s="228">
        <f t="shared" si="364"/>
        <v>0</v>
      </c>
      <c r="BG112" s="228">
        <f t="shared" si="364"/>
        <v>0</v>
      </c>
      <c r="BH112" s="228">
        <f t="shared" si="364"/>
        <v>0</v>
      </c>
      <c r="BI112" s="228">
        <f t="shared" si="364"/>
        <v>0</v>
      </c>
      <c r="BJ112" s="228">
        <f t="shared" si="364"/>
        <v>0</v>
      </c>
      <c r="BK112" s="228">
        <f t="shared" si="364"/>
        <v>0</v>
      </c>
      <c r="BL112" s="228">
        <f t="shared" si="364"/>
        <v>0</v>
      </c>
      <c r="BM112" s="228">
        <f t="shared" si="364"/>
        <v>0</v>
      </c>
      <c r="BN112" s="230">
        <f t="shared" si="303"/>
        <v>0</v>
      </c>
    </row>
    <row r="113" spans="2:66" outlineLevel="1" x14ac:dyDescent="0.2">
      <c r="B113" s="583" t="s">
        <v>232</v>
      </c>
      <c r="C113" s="7" t="s">
        <v>46</v>
      </c>
      <c r="D113" s="129">
        <f t="shared" si="314"/>
        <v>0</v>
      </c>
      <c r="E113" s="599">
        <v>0</v>
      </c>
      <c r="F113" s="228">
        <f t="shared" ref="F113:Q113" si="365">$D113*F69</f>
        <v>0</v>
      </c>
      <c r="G113" s="228">
        <f t="shared" si="365"/>
        <v>0</v>
      </c>
      <c r="H113" s="228">
        <f t="shared" si="365"/>
        <v>0</v>
      </c>
      <c r="I113" s="228">
        <f t="shared" si="365"/>
        <v>0</v>
      </c>
      <c r="J113" s="228">
        <f t="shared" si="365"/>
        <v>0</v>
      </c>
      <c r="K113" s="228">
        <f t="shared" si="365"/>
        <v>0</v>
      </c>
      <c r="L113" s="228">
        <f t="shared" si="365"/>
        <v>0</v>
      </c>
      <c r="M113" s="228">
        <f t="shared" si="365"/>
        <v>0</v>
      </c>
      <c r="N113" s="228">
        <f t="shared" si="365"/>
        <v>0</v>
      </c>
      <c r="O113" s="228">
        <f t="shared" si="365"/>
        <v>0</v>
      </c>
      <c r="P113" s="228">
        <f t="shared" si="365"/>
        <v>0</v>
      </c>
      <c r="Q113" s="228">
        <f t="shared" si="365"/>
        <v>0</v>
      </c>
      <c r="R113" s="230">
        <f t="shared" si="297"/>
        <v>0</v>
      </c>
      <c r="S113" s="7" t="s">
        <v>46</v>
      </c>
      <c r="T113" s="129">
        <f t="shared" si="337"/>
        <v>0</v>
      </c>
      <c r="U113" s="599">
        <v>0</v>
      </c>
      <c r="V113" s="228">
        <f t="shared" si="305"/>
        <v>0</v>
      </c>
      <c r="W113" s="228">
        <f t="shared" si="305"/>
        <v>0</v>
      </c>
      <c r="X113" s="228">
        <f t="shared" si="305"/>
        <v>0</v>
      </c>
      <c r="Y113" s="228">
        <f t="shared" si="305"/>
        <v>0</v>
      </c>
      <c r="Z113" s="228">
        <f t="shared" si="305"/>
        <v>0</v>
      </c>
      <c r="AA113" s="228">
        <f t="shared" si="305"/>
        <v>0</v>
      </c>
      <c r="AB113" s="228">
        <f t="shared" si="305"/>
        <v>0</v>
      </c>
      <c r="AC113" s="228">
        <f t="shared" si="305"/>
        <v>0</v>
      </c>
      <c r="AD113" s="228">
        <f t="shared" si="305"/>
        <v>0</v>
      </c>
      <c r="AE113" s="228">
        <f t="shared" si="305"/>
        <v>0</v>
      </c>
      <c r="AF113" s="228">
        <f t="shared" si="305"/>
        <v>0</v>
      </c>
      <c r="AG113" s="228">
        <f t="shared" si="305"/>
        <v>0</v>
      </c>
      <c r="AH113" s="230">
        <f t="shared" si="299"/>
        <v>0</v>
      </c>
      <c r="AI113" s="7" t="s">
        <v>46</v>
      </c>
      <c r="AJ113" s="129">
        <f t="shared" si="339"/>
        <v>0</v>
      </c>
      <c r="AK113" s="599">
        <v>0</v>
      </c>
      <c r="AL113" s="228">
        <f t="shared" ref="AL113:AW113" si="366">$T113*AL69</f>
        <v>0</v>
      </c>
      <c r="AM113" s="228">
        <f t="shared" si="366"/>
        <v>0</v>
      </c>
      <c r="AN113" s="228">
        <f t="shared" si="366"/>
        <v>0</v>
      </c>
      <c r="AO113" s="228">
        <f t="shared" si="366"/>
        <v>0</v>
      </c>
      <c r="AP113" s="228">
        <f t="shared" si="366"/>
        <v>0</v>
      </c>
      <c r="AQ113" s="228">
        <f t="shared" si="366"/>
        <v>0</v>
      </c>
      <c r="AR113" s="228">
        <f t="shared" si="366"/>
        <v>0</v>
      </c>
      <c r="AS113" s="228">
        <f t="shared" si="366"/>
        <v>0</v>
      </c>
      <c r="AT113" s="228">
        <f t="shared" si="366"/>
        <v>0</v>
      </c>
      <c r="AU113" s="228">
        <f t="shared" si="366"/>
        <v>0</v>
      </c>
      <c r="AV113" s="228">
        <f t="shared" si="366"/>
        <v>0</v>
      </c>
      <c r="AW113" s="228">
        <f t="shared" si="366"/>
        <v>0</v>
      </c>
      <c r="AX113" s="230">
        <f t="shared" si="301"/>
        <v>0</v>
      </c>
      <c r="AY113" s="7" t="s">
        <v>46</v>
      </c>
      <c r="AZ113" s="129">
        <f t="shared" si="341"/>
        <v>0</v>
      </c>
      <c r="BA113" s="599">
        <v>0</v>
      </c>
      <c r="BB113" s="228">
        <f t="shared" ref="BB113:BM113" si="367">$T113*BB69</f>
        <v>0</v>
      </c>
      <c r="BC113" s="228">
        <f t="shared" si="367"/>
        <v>0</v>
      </c>
      <c r="BD113" s="228">
        <f t="shared" si="367"/>
        <v>0</v>
      </c>
      <c r="BE113" s="228">
        <f t="shared" si="367"/>
        <v>0</v>
      </c>
      <c r="BF113" s="228">
        <f t="shared" si="367"/>
        <v>0</v>
      </c>
      <c r="BG113" s="228">
        <f t="shared" si="367"/>
        <v>0</v>
      </c>
      <c r="BH113" s="228">
        <f t="shared" si="367"/>
        <v>0</v>
      </c>
      <c r="BI113" s="228">
        <f t="shared" si="367"/>
        <v>0</v>
      </c>
      <c r="BJ113" s="228">
        <f t="shared" si="367"/>
        <v>0</v>
      </c>
      <c r="BK113" s="228">
        <f t="shared" si="367"/>
        <v>0</v>
      </c>
      <c r="BL113" s="228">
        <f t="shared" si="367"/>
        <v>0</v>
      </c>
      <c r="BM113" s="228">
        <f t="shared" si="367"/>
        <v>0</v>
      </c>
      <c r="BN113" s="230">
        <f t="shared" si="303"/>
        <v>0</v>
      </c>
    </row>
    <row r="114" spans="2:66" outlineLevel="1" x14ac:dyDescent="0.2">
      <c r="B114" s="583" t="s">
        <v>234</v>
      </c>
      <c r="C114" s="7" t="s">
        <v>46</v>
      </c>
      <c r="D114" s="129">
        <f t="shared" si="314"/>
        <v>13333.333333333334</v>
      </c>
      <c r="E114" s="599">
        <v>160000</v>
      </c>
      <c r="F114" s="228">
        <f t="shared" ref="F114:Q114" si="368">$D114*F70</f>
        <v>0</v>
      </c>
      <c r="G114" s="228">
        <f t="shared" si="368"/>
        <v>0</v>
      </c>
      <c r="H114" s="228">
        <f t="shared" si="368"/>
        <v>0</v>
      </c>
      <c r="I114" s="228">
        <f t="shared" si="368"/>
        <v>0</v>
      </c>
      <c r="J114" s="228">
        <f t="shared" si="368"/>
        <v>0</v>
      </c>
      <c r="K114" s="228">
        <f t="shared" si="368"/>
        <v>13333.333333333334</v>
      </c>
      <c r="L114" s="228">
        <f t="shared" si="368"/>
        <v>13333.333333333334</v>
      </c>
      <c r="M114" s="228">
        <f t="shared" si="368"/>
        <v>13333.333333333334</v>
      </c>
      <c r="N114" s="228">
        <f t="shared" si="368"/>
        <v>13333.333333333334</v>
      </c>
      <c r="O114" s="228">
        <f t="shared" si="368"/>
        <v>13333.333333333334</v>
      </c>
      <c r="P114" s="228">
        <f t="shared" si="368"/>
        <v>13333.333333333334</v>
      </c>
      <c r="Q114" s="228">
        <f t="shared" si="368"/>
        <v>13333.333333333334</v>
      </c>
      <c r="R114" s="230">
        <f t="shared" si="297"/>
        <v>93333.333333333328</v>
      </c>
      <c r="S114" s="7" t="s">
        <v>46</v>
      </c>
      <c r="T114" s="129">
        <f t="shared" si="337"/>
        <v>13333.333333333334</v>
      </c>
      <c r="U114" s="599">
        <v>160000</v>
      </c>
      <c r="V114" s="228">
        <f t="shared" si="305"/>
        <v>80000</v>
      </c>
      <c r="W114" s="228">
        <f t="shared" si="305"/>
        <v>80000</v>
      </c>
      <c r="X114" s="228">
        <f t="shared" si="305"/>
        <v>80000</v>
      </c>
      <c r="Y114" s="228">
        <f t="shared" si="305"/>
        <v>80000</v>
      </c>
      <c r="Z114" s="228">
        <f t="shared" si="305"/>
        <v>80000</v>
      </c>
      <c r="AA114" s="228">
        <f t="shared" si="305"/>
        <v>80000</v>
      </c>
      <c r="AB114" s="228">
        <f t="shared" si="305"/>
        <v>80000</v>
      </c>
      <c r="AC114" s="228">
        <f t="shared" si="305"/>
        <v>80000</v>
      </c>
      <c r="AD114" s="228">
        <f t="shared" si="305"/>
        <v>80000</v>
      </c>
      <c r="AE114" s="228">
        <f t="shared" si="305"/>
        <v>80000</v>
      </c>
      <c r="AF114" s="228">
        <f t="shared" si="305"/>
        <v>80000</v>
      </c>
      <c r="AG114" s="228">
        <f t="shared" si="305"/>
        <v>80000</v>
      </c>
      <c r="AH114" s="230">
        <f t="shared" si="299"/>
        <v>960000</v>
      </c>
      <c r="AI114" s="7" t="s">
        <v>46</v>
      </c>
      <c r="AJ114" s="129">
        <f t="shared" si="339"/>
        <v>13333.333333333334</v>
      </c>
      <c r="AK114" s="599">
        <v>160000</v>
      </c>
      <c r="AL114" s="228">
        <f t="shared" ref="AL114:AW114" si="369">$T114*AL70</f>
        <v>160000</v>
      </c>
      <c r="AM114" s="228">
        <f t="shared" si="369"/>
        <v>160000</v>
      </c>
      <c r="AN114" s="228">
        <f t="shared" si="369"/>
        <v>160000</v>
      </c>
      <c r="AO114" s="228">
        <f t="shared" si="369"/>
        <v>160000</v>
      </c>
      <c r="AP114" s="228">
        <f t="shared" si="369"/>
        <v>160000</v>
      </c>
      <c r="AQ114" s="228">
        <f t="shared" si="369"/>
        <v>160000</v>
      </c>
      <c r="AR114" s="228">
        <f t="shared" si="369"/>
        <v>160000</v>
      </c>
      <c r="AS114" s="228">
        <f t="shared" si="369"/>
        <v>160000</v>
      </c>
      <c r="AT114" s="228">
        <f t="shared" si="369"/>
        <v>160000</v>
      </c>
      <c r="AU114" s="228">
        <f t="shared" si="369"/>
        <v>160000</v>
      </c>
      <c r="AV114" s="228">
        <f t="shared" si="369"/>
        <v>160000</v>
      </c>
      <c r="AW114" s="228">
        <f t="shared" si="369"/>
        <v>160000</v>
      </c>
      <c r="AX114" s="230">
        <f t="shared" si="301"/>
        <v>1920000</v>
      </c>
      <c r="AY114" s="7" t="s">
        <v>46</v>
      </c>
      <c r="AZ114" s="129">
        <f t="shared" si="341"/>
        <v>13333.333333333334</v>
      </c>
      <c r="BA114" s="599">
        <v>160000</v>
      </c>
      <c r="BB114" s="228">
        <f t="shared" ref="BB114:BM114" si="370">$T114*BB70</f>
        <v>320000</v>
      </c>
      <c r="BC114" s="228">
        <f t="shared" si="370"/>
        <v>320000</v>
      </c>
      <c r="BD114" s="228">
        <f t="shared" si="370"/>
        <v>320000</v>
      </c>
      <c r="BE114" s="228">
        <f t="shared" si="370"/>
        <v>320000</v>
      </c>
      <c r="BF114" s="228">
        <f t="shared" si="370"/>
        <v>320000</v>
      </c>
      <c r="BG114" s="228">
        <f t="shared" si="370"/>
        <v>320000</v>
      </c>
      <c r="BH114" s="228">
        <f t="shared" si="370"/>
        <v>320000</v>
      </c>
      <c r="BI114" s="228">
        <f t="shared" si="370"/>
        <v>320000</v>
      </c>
      <c r="BJ114" s="228">
        <f t="shared" si="370"/>
        <v>320000</v>
      </c>
      <c r="BK114" s="228">
        <f t="shared" si="370"/>
        <v>320000</v>
      </c>
      <c r="BL114" s="228">
        <f t="shared" si="370"/>
        <v>320000</v>
      </c>
      <c r="BM114" s="228">
        <f t="shared" si="370"/>
        <v>320000</v>
      </c>
      <c r="BN114" s="230">
        <f t="shared" si="303"/>
        <v>3840000</v>
      </c>
    </row>
    <row r="115" spans="2:66" outlineLevel="1" x14ac:dyDescent="0.2">
      <c r="B115" s="583" t="s">
        <v>249</v>
      </c>
      <c r="C115" s="7" t="s">
        <v>46</v>
      </c>
      <c r="D115" s="129">
        <f>E115/12</f>
        <v>0</v>
      </c>
      <c r="E115" s="599">
        <v>0</v>
      </c>
      <c r="F115" s="228">
        <f t="shared" ref="F115:Q115" si="371">$D115*F71</f>
        <v>0</v>
      </c>
      <c r="G115" s="228">
        <f t="shared" si="371"/>
        <v>0</v>
      </c>
      <c r="H115" s="228">
        <f t="shared" si="371"/>
        <v>0</v>
      </c>
      <c r="I115" s="228">
        <f t="shared" si="371"/>
        <v>0</v>
      </c>
      <c r="J115" s="228">
        <f t="shared" si="371"/>
        <v>0</v>
      </c>
      <c r="K115" s="228">
        <f t="shared" si="371"/>
        <v>0</v>
      </c>
      <c r="L115" s="228">
        <f t="shared" si="371"/>
        <v>0</v>
      </c>
      <c r="M115" s="228">
        <f t="shared" si="371"/>
        <v>0</v>
      </c>
      <c r="N115" s="228">
        <f t="shared" si="371"/>
        <v>0</v>
      </c>
      <c r="O115" s="228">
        <f t="shared" si="371"/>
        <v>0</v>
      </c>
      <c r="P115" s="228">
        <f t="shared" si="371"/>
        <v>0</v>
      </c>
      <c r="Q115" s="228">
        <f t="shared" si="371"/>
        <v>0</v>
      </c>
      <c r="R115" s="230">
        <f t="shared" si="297"/>
        <v>0</v>
      </c>
      <c r="S115" s="7" t="s">
        <v>46</v>
      </c>
      <c r="T115" s="129">
        <f>U115/12</f>
        <v>0</v>
      </c>
      <c r="U115" s="599">
        <v>0</v>
      </c>
      <c r="V115" s="228">
        <f t="shared" si="305"/>
        <v>0</v>
      </c>
      <c r="W115" s="228">
        <f t="shared" si="305"/>
        <v>0</v>
      </c>
      <c r="X115" s="228">
        <f t="shared" si="305"/>
        <v>0</v>
      </c>
      <c r="Y115" s="228">
        <f t="shared" si="305"/>
        <v>0</v>
      </c>
      <c r="Z115" s="228">
        <f t="shared" si="305"/>
        <v>0</v>
      </c>
      <c r="AA115" s="228">
        <f t="shared" si="305"/>
        <v>0</v>
      </c>
      <c r="AB115" s="228">
        <f t="shared" si="305"/>
        <v>0</v>
      </c>
      <c r="AC115" s="228">
        <f t="shared" si="305"/>
        <v>0</v>
      </c>
      <c r="AD115" s="228">
        <f t="shared" si="305"/>
        <v>0</v>
      </c>
      <c r="AE115" s="228">
        <f t="shared" si="305"/>
        <v>0</v>
      </c>
      <c r="AF115" s="228">
        <f t="shared" si="305"/>
        <v>0</v>
      </c>
      <c r="AG115" s="228">
        <f t="shared" si="305"/>
        <v>0</v>
      </c>
      <c r="AH115" s="230">
        <f t="shared" si="299"/>
        <v>0</v>
      </c>
      <c r="AI115" s="7" t="s">
        <v>46</v>
      </c>
      <c r="AJ115" s="129">
        <f>AK115/12</f>
        <v>0</v>
      </c>
      <c r="AK115" s="599">
        <v>0</v>
      </c>
      <c r="AL115" s="228">
        <f t="shared" ref="AL115:AW115" si="372">$T115*AL71</f>
        <v>0</v>
      </c>
      <c r="AM115" s="228">
        <f t="shared" si="372"/>
        <v>0</v>
      </c>
      <c r="AN115" s="228">
        <f t="shared" si="372"/>
        <v>0</v>
      </c>
      <c r="AO115" s="228">
        <f t="shared" si="372"/>
        <v>0</v>
      </c>
      <c r="AP115" s="228">
        <f t="shared" si="372"/>
        <v>0</v>
      </c>
      <c r="AQ115" s="228">
        <f t="shared" si="372"/>
        <v>0</v>
      </c>
      <c r="AR115" s="228">
        <f t="shared" si="372"/>
        <v>0</v>
      </c>
      <c r="AS115" s="228">
        <f t="shared" si="372"/>
        <v>0</v>
      </c>
      <c r="AT115" s="228">
        <f t="shared" si="372"/>
        <v>0</v>
      </c>
      <c r="AU115" s="228">
        <f t="shared" si="372"/>
        <v>0</v>
      </c>
      <c r="AV115" s="228">
        <f t="shared" si="372"/>
        <v>0</v>
      </c>
      <c r="AW115" s="228">
        <f t="shared" si="372"/>
        <v>0</v>
      </c>
      <c r="AX115" s="230">
        <f t="shared" si="301"/>
        <v>0</v>
      </c>
      <c r="AY115" s="7" t="s">
        <v>46</v>
      </c>
      <c r="AZ115" s="129">
        <f>BA115/12</f>
        <v>0</v>
      </c>
      <c r="BA115" s="599">
        <v>0</v>
      </c>
      <c r="BB115" s="228">
        <f t="shared" ref="BB115:BM115" si="373">$T115*BB71</f>
        <v>0</v>
      </c>
      <c r="BC115" s="228">
        <f t="shared" si="373"/>
        <v>0</v>
      </c>
      <c r="BD115" s="228">
        <f t="shared" si="373"/>
        <v>0</v>
      </c>
      <c r="BE115" s="228">
        <f t="shared" si="373"/>
        <v>0</v>
      </c>
      <c r="BF115" s="228">
        <f t="shared" si="373"/>
        <v>0</v>
      </c>
      <c r="BG115" s="228">
        <f t="shared" si="373"/>
        <v>0</v>
      </c>
      <c r="BH115" s="228">
        <f t="shared" si="373"/>
        <v>0</v>
      </c>
      <c r="BI115" s="228">
        <f t="shared" si="373"/>
        <v>0</v>
      </c>
      <c r="BJ115" s="228">
        <f t="shared" si="373"/>
        <v>0</v>
      </c>
      <c r="BK115" s="228">
        <f t="shared" si="373"/>
        <v>0</v>
      </c>
      <c r="BL115" s="228">
        <f t="shared" si="373"/>
        <v>0</v>
      </c>
      <c r="BM115" s="228">
        <f t="shared" si="373"/>
        <v>0</v>
      </c>
      <c r="BN115" s="230">
        <f t="shared" si="303"/>
        <v>0</v>
      </c>
    </row>
    <row r="116" spans="2:66" outlineLevel="1" x14ac:dyDescent="0.2">
      <c r="B116" s="583" t="s">
        <v>248</v>
      </c>
      <c r="C116" s="7" t="s">
        <v>46</v>
      </c>
      <c r="D116" s="129">
        <f t="shared" si="314"/>
        <v>0</v>
      </c>
      <c r="E116" s="599">
        <v>0</v>
      </c>
      <c r="F116" s="229">
        <f t="shared" ref="F116:Q116" si="374">$D116*F72</f>
        <v>0</v>
      </c>
      <c r="G116" s="229">
        <f t="shared" si="374"/>
        <v>0</v>
      </c>
      <c r="H116" s="229">
        <f t="shared" si="374"/>
        <v>0</v>
      </c>
      <c r="I116" s="229">
        <f t="shared" si="374"/>
        <v>0</v>
      </c>
      <c r="J116" s="229">
        <f t="shared" si="374"/>
        <v>0</v>
      </c>
      <c r="K116" s="229">
        <f t="shared" si="374"/>
        <v>0</v>
      </c>
      <c r="L116" s="229">
        <f t="shared" si="374"/>
        <v>0</v>
      </c>
      <c r="M116" s="229">
        <f t="shared" si="374"/>
        <v>0</v>
      </c>
      <c r="N116" s="229">
        <f t="shared" si="374"/>
        <v>0</v>
      </c>
      <c r="O116" s="229">
        <f t="shared" si="374"/>
        <v>0</v>
      </c>
      <c r="P116" s="229">
        <f t="shared" si="374"/>
        <v>0</v>
      </c>
      <c r="Q116" s="229">
        <f t="shared" si="374"/>
        <v>0</v>
      </c>
      <c r="R116" s="230">
        <f t="shared" si="297"/>
        <v>0</v>
      </c>
      <c r="S116" s="7" t="s">
        <v>46</v>
      </c>
      <c r="T116" s="129">
        <f t="shared" ref="T116" si="375">U116/12</f>
        <v>5833.333333333333</v>
      </c>
      <c r="U116" s="599">
        <v>70000</v>
      </c>
      <c r="V116" s="228">
        <f>$T116*V72</f>
        <v>5833.333333333333</v>
      </c>
      <c r="W116" s="228">
        <f t="shared" si="305"/>
        <v>5833.333333333333</v>
      </c>
      <c r="X116" s="228">
        <f t="shared" si="305"/>
        <v>5833.333333333333</v>
      </c>
      <c r="Y116" s="228">
        <f t="shared" si="305"/>
        <v>5833.333333333333</v>
      </c>
      <c r="Z116" s="228">
        <f t="shared" si="305"/>
        <v>5833.333333333333</v>
      </c>
      <c r="AA116" s="228">
        <f t="shared" si="305"/>
        <v>5833.333333333333</v>
      </c>
      <c r="AB116" s="228">
        <f t="shared" si="305"/>
        <v>5833.333333333333</v>
      </c>
      <c r="AC116" s="228">
        <f t="shared" si="305"/>
        <v>5833.333333333333</v>
      </c>
      <c r="AD116" s="228">
        <f t="shared" si="305"/>
        <v>5833.333333333333</v>
      </c>
      <c r="AE116" s="228">
        <f t="shared" si="305"/>
        <v>5833.333333333333</v>
      </c>
      <c r="AF116" s="228">
        <f t="shared" si="305"/>
        <v>5833.333333333333</v>
      </c>
      <c r="AG116" s="228">
        <f t="shared" si="305"/>
        <v>5833.333333333333</v>
      </c>
      <c r="AH116" s="230">
        <f t="shared" si="299"/>
        <v>70000.000000000015</v>
      </c>
      <c r="AI116" s="7" t="s">
        <v>46</v>
      </c>
      <c r="AJ116" s="129">
        <f t="shared" ref="AJ116" si="376">AK116/12</f>
        <v>5833.333333333333</v>
      </c>
      <c r="AK116" s="599">
        <v>70000</v>
      </c>
      <c r="AL116" s="228">
        <f>$AJ$116*AL70</f>
        <v>70000</v>
      </c>
      <c r="AM116" s="228">
        <f t="shared" ref="AM116:AW116" si="377">$AJ$116*AM70</f>
        <v>70000</v>
      </c>
      <c r="AN116" s="228">
        <f t="shared" si="377"/>
        <v>70000</v>
      </c>
      <c r="AO116" s="228">
        <f t="shared" si="377"/>
        <v>70000</v>
      </c>
      <c r="AP116" s="228">
        <f t="shared" si="377"/>
        <v>70000</v>
      </c>
      <c r="AQ116" s="228">
        <f t="shared" si="377"/>
        <v>70000</v>
      </c>
      <c r="AR116" s="228">
        <f t="shared" si="377"/>
        <v>70000</v>
      </c>
      <c r="AS116" s="228">
        <f t="shared" si="377"/>
        <v>70000</v>
      </c>
      <c r="AT116" s="228">
        <f t="shared" si="377"/>
        <v>70000</v>
      </c>
      <c r="AU116" s="228">
        <f t="shared" si="377"/>
        <v>70000</v>
      </c>
      <c r="AV116" s="228">
        <f t="shared" si="377"/>
        <v>70000</v>
      </c>
      <c r="AW116" s="228">
        <f t="shared" si="377"/>
        <v>70000</v>
      </c>
      <c r="AX116" s="230">
        <f t="shared" si="301"/>
        <v>840000</v>
      </c>
      <c r="AY116" s="7" t="s">
        <v>46</v>
      </c>
      <c r="AZ116" s="129">
        <f t="shared" ref="AZ116" si="378">BA116/12</f>
        <v>5833.333333333333</v>
      </c>
      <c r="BA116" s="599">
        <v>70000</v>
      </c>
      <c r="BB116" s="228">
        <f>$AJ$116*BB70</f>
        <v>140000</v>
      </c>
      <c r="BC116" s="228">
        <f t="shared" ref="BC116:BM116" si="379">$AJ$116*BC70</f>
        <v>140000</v>
      </c>
      <c r="BD116" s="228">
        <f t="shared" si="379"/>
        <v>140000</v>
      </c>
      <c r="BE116" s="228">
        <f t="shared" si="379"/>
        <v>140000</v>
      </c>
      <c r="BF116" s="228">
        <f t="shared" si="379"/>
        <v>140000</v>
      </c>
      <c r="BG116" s="228">
        <f t="shared" si="379"/>
        <v>140000</v>
      </c>
      <c r="BH116" s="228">
        <f t="shared" si="379"/>
        <v>140000</v>
      </c>
      <c r="BI116" s="228">
        <f t="shared" si="379"/>
        <v>140000</v>
      </c>
      <c r="BJ116" s="228">
        <f t="shared" si="379"/>
        <v>140000</v>
      </c>
      <c r="BK116" s="228">
        <f t="shared" si="379"/>
        <v>140000</v>
      </c>
      <c r="BL116" s="228">
        <f t="shared" si="379"/>
        <v>140000</v>
      </c>
      <c r="BM116" s="228">
        <f t="shared" si="379"/>
        <v>140000</v>
      </c>
      <c r="BN116" s="230">
        <f t="shared" si="303"/>
        <v>1680000</v>
      </c>
    </row>
    <row r="117" spans="2:66" outlineLevel="1" x14ac:dyDescent="0.2">
      <c r="B117" s="74" t="s">
        <v>47</v>
      </c>
      <c r="C117" s="7" t="s">
        <v>19</v>
      </c>
      <c r="D117" s="70" t="s">
        <v>20</v>
      </c>
      <c r="E117" s="185"/>
      <c r="F117" s="258">
        <v>0</v>
      </c>
      <c r="G117" s="258">
        <v>0</v>
      </c>
      <c r="H117" s="258">
        <v>0</v>
      </c>
      <c r="I117" s="258">
        <v>0</v>
      </c>
      <c r="J117" s="258">
        <v>0</v>
      </c>
      <c r="K117" s="258">
        <v>0</v>
      </c>
      <c r="L117" s="258">
        <v>0</v>
      </c>
      <c r="M117" s="258">
        <v>0</v>
      </c>
      <c r="N117" s="258">
        <v>0</v>
      </c>
      <c r="O117" s="258">
        <v>0</v>
      </c>
      <c r="P117" s="258">
        <v>0</v>
      </c>
      <c r="Q117" s="258">
        <v>0</v>
      </c>
      <c r="R117" s="230"/>
      <c r="S117" s="7" t="s">
        <v>19</v>
      </c>
      <c r="T117" s="70" t="s">
        <v>20</v>
      </c>
      <c r="U117" s="185"/>
      <c r="V117" s="258">
        <v>0</v>
      </c>
      <c r="W117" s="258">
        <v>0</v>
      </c>
      <c r="X117" s="258">
        <v>0</v>
      </c>
      <c r="Y117" s="258">
        <v>0</v>
      </c>
      <c r="Z117" s="258">
        <v>0</v>
      </c>
      <c r="AA117" s="258">
        <v>0</v>
      </c>
      <c r="AB117" s="258">
        <v>0</v>
      </c>
      <c r="AC117" s="258">
        <v>0</v>
      </c>
      <c r="AD117" s="258">
        <v>0</v>
      </c>
      <c r="AE117" s="258">
        <v>0</v>
      </c>
      <c r="AF117" s="258">
        <v>0</v>
      </c>
      <c r="AG117" s="258">
        <v>0</v>
      </c>
      <c r="AH117" s="230"/>
      <c r="AI117" s="7" t="s">
        <v>19</v>
      </c>
      <c r="AJ117" s="70" t="s">
        <v>20</v>
      </c>
      <c r="AK117" s="185"/>
      <c r="AL117" s="258">
        <v>0</v>
      </c>
      <c r="AM117" s="258">
        <v>0</v>
      </c>
      <c r="AN117" s="258">
        <v>0</v>
      </c>
      <c r="AO117" s="258">
        <v>0</v>
      </c>
      <c r="AP117" s="258">
        <v>0</v>
      </c>
      <c r="AQ117" s="258">
        <v>0</v>
      </c>
      <c r="AR117" s="258">
        <v>0</v>
      </c>
      <c r="AS117" s="258">
        <v>0</v>
      </c>
      <c r="AT117" s="258">
        <v>0</v>
      </c>
      <c r="AU117" s="258">
        <v>0</v>
      </c>
      <c r="AV117" s="258">
        <v>0</v>
      </c>
      <c r="AW117" s="258">
        <v>0</v>
      </c>
      <c r="AX117" s="230"/>
      <c r="AY117" s="7" t="s">
        <v>19</v>
      </c>
      <c r="AZ117" s="70" t="s">
        <v>20</v>
      </c>
      <c r="BA117" s="185"/>
      <c r="BB117" s="258">
        <v>0</v>
      </c>
      <c r="BC117" s="258">
        <v>0</v>
      </c>
      <c r="BD117" s="258">
        <v>0</v>
      </c>
      <c r="BE117" s="258">
        <v>0</v>
      </c>
      <c r="BF117" s="258">
        <v>0</v>
      </c>
      <c r="BG117" s="258">
        <v>0</v>
      </c>
      <c r="BH117" s="258">
        <v>0</v>
      </c>
      <c r="BI117" s="258">
        <v>0</v>
      </c>
      <c r="BJ117" s="258">
        <v>0</v>
      </c>
      <c r="BK117" s="258">
        <v>0</v>
      </c>
      <c r="BL117" s="258">
        <v>0</v>
      </c>
      <c r="BM117" s="258">
        <v>0</v>
      </c>
      <c r="BN117" s="230"/>
    </row>
    <row r="118" spans="2:66" outlineLevel="1" x14ac:dyDescent="0.2">
      <c r="B118" s="50" t="s">
        <v>48</v>
      </c>
      <c r="C118" s="7" t="s">
        <v>49</v>
      </c>
      <c r="D118" s="110">
        <v>520</v>
      </c>
      <c r="E118" s="183"/>
      <c r="F118" s="228">
        <v>0</v>
      </c>
      <c r="G118" s="228">
        <f t="shared" ref="G118:Q118" si="380">G73*$D$118</f>
        <v>1560</v>
      </c>
      <c r="H118" s="228">
        <f t="shared" si="380"/>
        <v>1560</v>
      </c>
      <c r="I118" s="228">
        <f t="shared" si="380"/>
        <v>1560</v>
      </c>
      <c r="J118" s="228">
        <f t="shared" si="380"/>
        <v>1560</v>
      </c>
      <c r="K118" s="228">
        <f t="shared" si="380"/>
        <v>3120</v>
      </c>
      <c r="L118" s="228">
        <f t="shared" si="380"/>
        <v>3120</v>
      </c>
      <c r="M118" s="228">
        <f t="shared" si="380"/>
        <v>3120</v>
      </c>
      <c r="N118" s="228">
        <f t="shared" si="380"/>
        <v>3120</v>
      </c>
      <c r="O118" s="228">
        <f t="shared" si="380"/>
        <v>3120</v>
      </c>
      <c r="P118" s="228">
        <f t="shared" si="380"/>
        <v>3120</v>
      </c>
      <c r="Q118" s="228">
        <f t="shared" si="380"/>
        <v>3120</v>
      </c>
      <c r="R118" s="230">
        <f>SUM(F118:Q118)</f>
        <v>28080</v>
      </c>
      <c r="S118" s="7" t="s">
        <v>49</v>
      </c>
      <c r="T118" s="110">
        <v>520</v>
      </c>
      <c r="U118" s="183"/>
      <c r="V118" s="228">
        <v>0</v>
      </c>
      <c r="W118" s="228">
        <f t="shared" ref="W118:AG118" si="381">W73*$D$118</f>
        <v>9360</v>
      </c>
      <c r="X118" s="228">
        <f t="shared" si="381"/>
        <v>9360</v>
      </c>
      <c r="Y118" s="228">
        <f t="shared" si="381"/>
        <v>9360</v>
      </c>
      <c r="Z118" s="228">
        <f t="shared" si="381"/>
        <v>9360</v>
      </c>
      <c r="AA118" s="228">
        <f t="shared" si="381"/>
        <v>9360</v>
      </c>
      <c r="AB118" s="228">
        <f t="shared" si="381"/>
        <v>9360</v>
      </c>
      <c r="AC118" s="228">
        <f t="shared" si="381"/>
        <v>9360</v>
      </c>
      <c r="AD118" s="228">
        <f t="shared" si="381"/>
        <v>9360</v>
      </c>
      <c r="AE118" s="228">
        <f t="shared" si="381"/>
        <v>9360</v>
      </c>
      <c r="AF118" s="228">
        <f t="shared" si="381"/>
        <v>9360</v>
      </c>
      <c r="AG118" s="228">
        <f t="shared" si="381"/>
        <v>9360</v>
      </c>
      <c r="AH118" s="230">
        <f>SUM(V118:AG118)</f>
        <v>102960</v>
      </c>
      <c r="AI118" s="7" t="s">
        <v>49</v>
      </c>
      <c r="AJ118" s="110">
        <v>520</v>
      </c>
      <c r="AK118" s="183"/>
      <c r="AL118" s="228">
        <v>0</v>
      </c>
      <c r="AM118" s="228">
        <f t="shared" ref="AM118:AW118" si="382">AM73*$D$118</f>
        <v>19760</v>
      </c>
      <c r="AN118" s="228">
        <f t="shared" si="382"/>
        <v>19760</v>
      </c>
      <c r="AO118" s="228">
        <f t="shared" si="382"/>
        <v>19760</v>
      </c>
      <c r="AP118" s="228">
        <f t="shared" si="382"/>
        <v>19760</v>
      </c>
      <c r="AQ118" s="228">
        <f t="shared" si="382"/>
        <v>19760</v>
      </c>
      <c r="AR118" s="228">
        <f t="shared" si="382"/>
        <v>19760</v>
      </c>
      <c r="AS118" s="228">
        <f t="shared" si="382"/>
        <v>19760</v>
      </c>
      <c r="AT118" s="228">
        <f t="shared" si="382"/>
        <v>19760</v>
      </c>
      <c r="AU118" s="228">
        <f t="shared" si="382"/>
        <v>19760</v>
      </c>
      <c r="AV118" s="228">
        <f t="shared" si="382"/>
        <v>19760</v>
      </c>
      <c r="AW118" s="228">
        <f t="shared" si="382"/>
        <v>19760</v>
      </c>
      <c r="AX118" s="230">
        <f>SUM(AL118:AW118)</f>
        <v>217360</v>
      </c>
      <c r="AY118" s="7" t="s">
        <v>49</v>
      </c>
      <c r="AZ118" s="110">
        <v>520</v>
      </c>
      <c r="BA118" s="183"/>
      <c r="BB118" s="228">
        <v>0</v>
      </c>
      <c r="BC118" s="228">
        <f t="shared" ref="BC118:BM118" si="383">BC73*$D$118</f>
        <v>33800</v>
      </c>
      <c r="BD118" s="228">
        <f t="shared" si="383"/>
        <v>33800</v>
      </c>
      <c r="BE118" s="228">
        <f t="shared" si="383"/>
        <v>33800</v>
      </c>
      <c r="BF118" s="228">
        <f t="shared" si="383"/>
        <v>33800</v>
      </c>
      <c r="BG118" s="228">
        <f t="shared" si="383"/>
        <v>33800</v>
      </c>
      <c r="BH118" s="228">
        <f t="shared" si="383"/>
        <v>33800</v>
      </c>
      <c r="BI118" s="228">
        <f t="shared" si="383"/>
        <v>33800</v>
      </c>
      <c r="BJ118" s="228">
        <f t="shared" si="383"/>
        <v>33800</v>
      </c>
      <c r="BK118" s="228">
        <f t="shared" si="383"/>
        <v>33800</v>
      </c>
      <c r="BL118" s="228">
        <f t="shared" si="383"/>
        <v>33800</v>
      </c>
      <c r="BM118" s="228">
        <f t="shared" si="383"/>
        <v>33800</v>
      </c>
      <c r="BN118" s="230">
        <f>SUM(BB118:BM118)</f>
        <v>371800</v>
      </c>
    </row>
    <row r="119" spans="2:66" outlineLevel="1" x14ac:dyDescent="0.2">
      <c r="B119" s="50" t="s">
        <v>50</v>
      </c>
      <c r="C119" s="7" t="s">
        <v>51</v>
      </c>
      <c r="D119" s="184">
        <v>0.12</v>
      </c>
      <c r="E119" s="186"/>
      <c r="F119" s="228">
        <f>SUM(F95:F117)*$D119</f>
        <v>0</v>
      </c>
      <c r="G119" s="228">
        <f t="shared" ref="G119:Q119" si="384">SUM(G95:G117)*$D119</f>
        <v>0</v>
      </c>
      <c r="H119" s="228">
        <f t="shared" si="384"/>
        <v>0</v>
      </c>
      <c r="I119" s="228">
        <f t="shared" si="384"/>
        <v>0</v>
      </c>
      <c r="J119" s="228">
        <f t="shared" si="384"/>
        <v>0</v>
      </c>
      <c r="K119" s="228">
        <f t="shared" si="384"/>
        <v>8800</v>
      </c>
      <c r="L119" s="228">
        <f t="shared" si="384"/>
        <v>8800</v>
      </c>
      <c r="M119" s="228">
        <f t="shared" si="384"/>
        <v>8800</v>
      </c>
      <c r="N119" s="228">
        <f t="shared" si="384"/>
        <v>8800</v>
      </c>
      <c r="O119" s="228">
        <f t="shared" si="384"/>
        <v>8800</v>
      </c>
      <c r="P119" s="228">
        <f t="shared" si="384"/>
        <v>8800</v>
      </c>
      <c r="Q119" s="228">
        <f t="shared" si="384"/>
        <v>8800</v>
      </c>
      <c r="R119" s="230">
        <f>SUM(F119:Q119)</f>
        <v>61600</v>
      </c>
      <c r="S119" s="7" t="s">
        <v>51</v>
      </c>
      <c r="T119" s="184">
        <v>0.12</v>
      </c>
      <c r="U119" s="186"/>
      <c r="V119" s="228">
        <f>SUM(V95:V117)*$D119</f>
        <v>27900.000000000004</v>
      </c>
      <c r="W119" s="228">
        <f t="shared" ref="W119:AG119" si="385">SUM(W95:W117)*$D119</f>
        <v>27900.000000000004</v>
      </c>
      <c r="X119" s="228">
        <f t="shared" si="385"/>
        <v>27900.000000000004</v>
      </c>
      <c r="Y119" s="228">
        <f t="shared" si="385"/>
        <v>27900.000000000004</v>
      </c>
      <c r="Z119" s="228">
        <f t="shared" si="385"/>
        <v>27900.000000000004</v>
      </c>
      <c r="AA119" s="228">
        <f t="shared" si="385"/>
        <v>27900.000000000004</v>
      </c>
      <c r="AB119" s="228">
        <f t="shared" si="385"/>
        <v>27900.000000000004</v>
      </c>
      <c r="AC119" s="228">
        <f t="shared" si="385"/>
        <v>27900.000000000004</v>
      </c>
      <c r="AD119" s="228">
        <f t="shared" si="385"/>
        <v>27900.000000000004</v>
      </c>
      <c r="AE119" s="228">
        <f t="shared" si="385"/>
        <v>27900.000000000004</v>
      </c>
      <c r="AF119" s="228">
        <f t="shared" si="385"/>
        <v>27900.000000000004</v>
      </c>
      <c r="AG119" s="228">
        <f t="shared" si="385"/>
        <v>27900.000000000004</v>
      </c>
      <c r="AH119" s="230">
        <f>SUM(V119:AG119)</f>
        <v>334800.00000000006</v>
      </c>
      <c r="AI119" s="7" t="s">
        <v>51</v>
      </c>
      <c r="AJ119" s="184">
        <v>0.12</v>
      </c>
      <c r="AK119" s="186"/>
      <c r="AL119" s="228">
        <f>SUM(AL95:AL117)*$D119</f>
        <v>66800</v>
      </c>
      <c r="AM119" s="228">
        <f t="shared" ref="AM119:AW119" si="386">SUM(AM95:AM117)*$D119</f>
        <v>66800</v>
      </c>
      <c r="AN119" s="228">
        <f t="shared" si="386"/>
        <v>66800</v>
      </c>
      <c r="AO119" s="228">
        <f t="shared" si="386"/>
        <v>66800</v>
      </c>
      <c r="AP119" s="228">
        <f t="shared" si="386"/>
        <v>66800</v>
      </c>
      <c r="AQ119" s="228">
        <f t="shared" si="386"/>
        <v>66800</v>
      </c>
      <c r="AR119" s="228">
        <f t="shared" si="386"/>
        <v>66800</v>
      </c>
      <c r="AS119" s="228">
        <f t="shared" si="386"/>
        <v>66800</v>
      </c>
      <c r="AT119" s="228">
        <f t="shared" si="386"/>
        <v>66800</v>
      </c>
      <c r="AU119" s="228">
        <f t="shared" si="386"/>
        <v>66800</v>
      </c>
      <c r="AV119" s="228">
        <f t="shared" si="386"/>
        <v>66800</v>
      </c>
      <c r="AW119" s="228">
        <f t="shared" si="386"/>
        <v>66800</v>
      </c>
      <c r="AX119" s="230">
        <f>SUM(AL119:AW119)</f>
        <v>801600</v>
      </c>
      <c r="AY119" s="7" t="s">
        <v>51</v>
      </c>
      <c r="AZ119" s="184">
        <v>0.12</v>
      </c>
      <c r="BA119" s="186"/>
      <c r="BB119" s="228">
        <f>SUM(BB95:BB117)*$D119</f>
        <v>110199.99999999999</v>
      </c>
      <c r="BC119" s="228">
        <f t="shared" ref="BC119:BM119" si="387">SUM(BC95:BC117)*$D119</f>
        <v>110199.99999999999</v>
      </c>
      <c r="BD119" s="228">
        <f t="shared" si="387"/>
        <v>110199.99999999999</v>
      </c>
      <c r="BE119" s="228">
        <f t="shared" si="387"/>
        <v>110199.99999999999</v>
      </c>
      <c r="BF119" s="228">
        <f t="shared" si="387"/>
        <v>110199.99999999999</v>
      </c>
      <c r="BG119" s="228">
        <f t="shared" si="387"/>
        <v>110199.99999999999</v>
      </c>
      <c r="BH119" s="228">
        <f t="shared" si="387"/>
        <v>110199.99999999999</v>
      </c>
      <c r="BI119" s="228">
        <f t="shared" si="387"/>
        <v>110199.99999999999</v>
      </c>
      <c r="BJ119" s="228">
        <f t="shared" si="387"/>
        <v>110199.99999999999</v>
      </c>
      <c r="BK119" s="228">
        <f t="shared" si="387"/>
        <v>110199.99999999999</v>
      </c>
      <c r="BL119" s="228">
        <f t="shared" si="387"/>
        <v>110199.99999999999</v>
      </c>
      <c r="BM119" s="228">
        <f t="shared" si="387"/>
        <v>110199.99999999999</v>
      </c>
      <c r="BN119" s="230">
        <f>SUM(BB119:BM119)</f>
        <v>1322399.9999999998</v>
      </c>
    </row>
    <row r="120" spans="2:66" x14ac:dyDescent="0.2">
      <c r="B120" s="50" t="s">
        <v>52</v>
      </c>
      <c r="C120" s="7"/>
      <c r="D120" s="1"/>
      <c r="E120" s="63"/>
      <c r="F120" s="228">
        <v>0</v>
      </c>
      <c r="G120" s="228">
        <v>0</v>
      </c>
      <c r="H120" s="228">
        <v>0</v>
      </c>
      <c r="I120" s="228">
        <v>0</v>
      </c>
      <c r="J120" s="228">
        <v>0</v>
      </c>
      <c r="K120" s="228">
        <v>0</v>
      </c>
      <c r="L120" s="228">
        <v>0</v>
      </c>
      <c r="M120" s="228">
        <f>25+(4*M$73)</f>
        <v>49</v>
      </c>
      <c r="N120" s="228">
        <f>25+(4*N$73)</f>
        <v>49</v>
      </c>
      <c r="O120" s="228">
        <f>25+(4*O$73)</f>
        <v>49</v>
      </c>
      <c r="P120" s="228">
        <f>25+(4*P$73)</f>
        <v>49</v>
      </c>
      <c r="Q120" s="228">
        <f>25+(4*Q$73)</f>
        <v>49</v>
      </c>
      <c r="R120" s="230">
        <f>SUM(F120:Q120)</f>
        <v>245</v>
      </c>
      <c r="S120" s="7"/>
      <c r="T120" s="1"/>
      <c r="U120" s="63"/>
      <c r="V120" s="228">
        <v>0</v>
      </c>
      <c r="W120" s="228">
        <v>0</v>
      </c>
      <c r="X120" s="228">
        <v>0</v>
      </c>
      <c r="Y120" s="228">
        <v>0</v>
      </c>
      <c r="Z120" s="228">
        <v>0</v>
      </c>
      <c r="AA120" s="228">
        <v>0</v>
      </c>
      <c r="AB120" s="228">
        <v>0</v>
      </c>
      <c r="AC120" s="228">
        <f>25+(4*AC$73)</f>
        <v>97</v>
      </c>
      <c r="AD120" s="228">
        <f>25+(4*AD$73)</f>
        <v>97</v>
      </c>
      <c r="AE120" s="228">
        <f>25+(4*AE$73)</f>
        <v>97</v>
      </c>
      <c r="AF120" s="228">
        <f>25+(4*AF$73)</f>
        <v>97</v>
      </c>
      <c r="AG120" s="228">
        <f>25+(4*AG$73)</f>
        <v>97</v>
      </c>
      <c r="AH120" s="230">
        <f>SUM(V120:AG120)</f>
        <v>485</v>
      </c>
      <c r="AI120" s="7"/>
      <c r="AJ120" s="1"/>
      <c r="AK120" s="63"/>
      <c r="AL120" s="228">
        <v>0</v>
      </c>
      <c r="AM120" s="228">
        <v>0</v>
      </c>
      <c r="AN120" s="228">
        <v>0</v>
      </c>
      <c r="AO120" s="228">
        <v>0</v>
      </c>
      <c r="AP120" s="228">
        <v>0</v>
      </c>
      <c r="AQ120" s="228">
        <v>0</v>
      </c>
      <c r="AR120" s="228">
        <v>0</v>
      </c>
      <c r="AS120" s="228">
        <f>25+(4*AS$73)</f>
        <v>177</v>
      </c>
      <c r="AT120" s="228">
        <f>25+(4*AT$73)</f>
        <v>177</v>
      </c>
      <c r="AU120" s="228">
        <f>25+(4*AU$73)</f>
        <v>177</v>
      </c>
      <c r="AV120" s="228">
        <f>25+(4*AV$73)</f>
        <v>177</v>
      </c>
      <c r="AW120" s="228">
        <f>25+(4*AW$73)</f>
        <v>177</v>
      </c>
      <c r="AX120" s="230">
        <f>SUM(AL120:AW120)</f>
        <v>885</v>
      </c>
      <c r="AY120" s="7"/>
      <c r="AZ120" s="1"/>
      <c r="BA120" s="63"/>
      <c r="BB120" s="228">
        <v>0</v>
      </c>
      <c r="BC120" s="228">
        <v>0</v>
      </c>
      <c r="BD120" s="228">
        <v>0</v>
      </c>
      <c r="BE120" s="228">
        <v>0</v>
      </c>
      <c r="BF120" s="228">
        <v>0</v>
      </c>
      <c r="BG120" s="228">
        <v>0</v>
      </c>
      <c r="BH120" s="228">
        <v>0</v>
      </c>
      <c r="BI120" s="228">
        <f>25+(4*BI$73)</f>
        <v>285</v>
      </c>
      <c r="BJ120" s="228">
        <f>25+(4*BJ$73)</f>
        <v>285</v>
      </c>
      <c r="BK120" s="228">
        <f>25+(4*BK$73)</f>
        <v>285</v>
      </c>
      <c r="BL120" s="228">
        <f>25+(4*BL$73)</f>
        <v>285</v>
      </c>
      <c r="BM120" s="228">
        <f>25+(4*BM$73)</f>
        <v>285</v>
      </c>
      <c r="BN120" s="230">
        <f>SUM(BB120:BM120)</f>
        <v>1425</v>
      </c>
    </row>
    <row r="121" spans="2:66" outlineLevel="2" x14ac:dyDescent="0.2">
      <c r="B121" s="13" t="s">
        <v>45</v>
      </c>
      <c r="C121" s="7"/>
      <c r="D121" s="1"/>
      <c r="E121" s="63"/>
      <c r="F121" s="669">
        <f t="shared" ref="F121:Q121" si="388">SUM(F95:F120)</f>
        <v>0</v>
      </c>
      <c r="G121" s="669">
        <f t="shared" si="388"/>
        <v>1560</v>
      </c>
      <c r="H121" s="669">
        <f t="shared" si="388"/>
        <v>1560</v>
      </c>
      <c r="I121" s="669">
        <f t="shared" si="388"/>
        <v>1560</v>
      </c>
      <c r="J121" s="669">
        <f t="shared" si="388"/>
        <v>1560</v>
      </c>
      <c r="K121" s="669">
        <f t="shared" si="388"/>
        <v>85253.333333333328</v>
      </c>
      <c r="L121" s="669">
        <f t="shared" si="388"/>
        <v>85253.333333333328</v>
      </c>
      <c r="M121" s="669">
        <f t="shared" si="388"/>
        <v>85302.333333333328</v>
      </c>
      <c r="N121" s="669">
        <f t="shared" si="388"/>
        <v>85302.333333333328</v>
      </c>
      <c r="O121" s="669">
        <f t="shared" si="388"/>
        <v>85302.333333333328</v>
      </c>
      <c r="P121" s="669">
        <f t="shared" si="388"/>
        <v>85302.333333333328</v>
      </c>
      <c r="Q121" s="669">
        <f t="shared" si="388"/>
        <v>85302.333333333328</v>
      </c>
      <c r="R121" s="669">
        <f>SUM(F121:Q121)</f>
        <v>603258.33333333326</v>
      </c>
      <c r="S121" s="7"/>
      <c r="T121" s="1"/>
      <c r="U121" s="63"/>
      <c r="V121" s="669">
        <f t="shared" ref="V121:AG121" si="389">SUM(V95:V120)</f>
        <v>260400.00000000003</v>
      </c>
      <c r="W121" s="669">
        <f t="shared" si="389"/>
        <v>269760.00000000006</v>
      </c>
      <c r="X121" s="669">
        <f t="shared" si="389"/>
        <v>269760.00000000006</v>
      </c>
      <c r="Y121" s="669">
        <f t="shared" si="389"/>
        <v>269760.00000000006</v>
      </c>
      <c r="Z121" s="669">
        <f t="shared" si="389"/>
        <v>269760.00000000006</v>
      </c>
      <c r="AA121" s="669">
        <f t="shared" si="389"/>
        <v>269760.00000000006</v>
      </c>
      <c r="AB121" s="669">
        <f t="shared" si="389"/>
        <v>269760.00000000006</v>
      </c>
      <c r="AC121" s="669">
        <f t="shared" si="389"/>
        <v>269857.00000000006</v>
      </c>
      <c r="AD121" s="669">
        <f t="shared" si="389"/>
        <v>269857.00000000006</v>
      </c>
      <c r="AE121" s="669">
        <f t="shared" si="389"/>
        <v>269857.00000000006</v>
      </c>
      <c r="AF121" s="669">
        <f t="shared" si="389"/>
        <v>269857.00000000006</v>
      </c>
      <c r="AG121" s="669">
        <f t="shared" si="389"/>
        <v>269857.00000000006</v>
      </c>
      <c r="AH121" s="669">
        <f>SUM(V121:AG121)</f>
        <v>3228245.0000000005</v>
      </c>
      <c r="AI121" s="7"/>
      <c r="AJ121" s="1"/>
      <c r="AK121" s="63"/>
      <c r="AL121" s="669">
        <f>SUM(AL95:AL120)</f>
        <v>623466.66666666663</v>
      </c>
      <c r="AM121" s="669">
        <f t="shared" ref="AM121:AW121" si="390">SUM(AM95:AM120)</f>
        <v>643226.66666666663</v>
      </c>
      <c r="AN121" s="669">
        <f t="shared" si="390"/>
        <v>643226.66666666663</v>
      </c>
      <c r="AO121" s="669">
        <f t="shared" si="390"/>
        <v>643226.66666666663</v>
      </c>
      <c r="AP121" s="669">
        <f t="shared" si="390"/>
        <v>643226.66666666663</v>
      </c>
      <c r="AQ121" s="669">
        <f t="shared" si="390"/>
        <v>643226.66666666663</v>
      </c>
      <c r="AR121" s="669">
        <f t="shared" si="390"/>
        <v>643226.66666666663</v>
      </c>
      <c r="AS121" s="669">
        <f t="shared" si="390"/>
        <v>643403.66666666663</v>
      </c>
      <c r="AT121" s="669">
        <f t="shared" si="390"/>
        <v>643403.66666666663</v>
      </c>
      <c r="AU121" s="669">
        <f t="shared" si="390"/>
        <v>643403.66666666663</v>
      </c>
      <c r="AV121" s="669">
        <f t="shared" si="390"/>
        <v>643403.66666666663</v>
      </c>
      <c r="AW121" s="669">
        <f t="shared" si="390"/>
        <v>643403.66666666663</v>
      </c>
      <c r="AX121" s="669">
        <f>SUM(AL121:AW121)</f>
        <v>7699845.0000000009</v>
      </c>
      <c r="AY121" s="7"/>
      <c r="AZ121" s="1"/>
      <c r="BA121" s="63"/>
      <c r="BB121" s="669">
        <f>SUM(BB95:BB120)</f>
        <v>1028533.3333333333</v>
      </c>
      <c r="BC121" s="669">
        <f t="shared" ref="BC121:BM121" si="391">SUM(BC95:BC120)</f>
        <v>1062333.3333333333</v>
      </c>
      <c r="BD121" s="669">
        <f t="shared" si="391"/>
        <v>1062333.3333333333</v>
      </c>
      <c r="BE121" s="669">
        <f t="shared" si="391"/>
        <v>1062333.3333333333</v>
      </c>
      <c r="BF121" s="669">
        <f t="shared" si="391"/>
        <v>1062333.3333333333</v>
      </c>
      <c r="BG121" s="669">
        <f t="shared" si="391"/>
        <v>1062333.3333333333</v>
      </c>
      <c r="BH121" s="669">
        <f t="shared" si="391"/>
        <v>1062333.3333333333</v>
      </c>
      <c r="BI121" s="669">
        <f t="shared" si="391"/>
        <v>1062618.3333333333</v>
      </c>
      <c r="BJ121" s="669">
        <f t="shared" si="391"/>
        <v>1062618.3333333333</v>
      </c>
      <c r="BK121" s="669">
        <f t="shared" si="391"/>
        <v>1062618.3333333333</v>
      </c>
      <c r="BL121" s="669">
        <f t="shared" si="391"/>
        <v>1062618.3333333333</v>
      </c>
      <c r="BM121" s="669">
        <f t="shared" si="391"/>
        <v>1062618.3333333333</v>
      </c>
      <c r="BN121" s="669">
        <f>SUM(BB121:BM121)</f>
        <v>12715625.000000002</v>
      </c>
    </row>
    <row r="122" spans="2:66" outlineLevel="2" x14ac:dyDescent="0.2">
      <c r="B122" s="48" t="s">
        <v>53</v>
      </c>
      <c r="C122" s="7"/>
      <c r="D122" s="1"/>
      <c r="E122" s="63"/>
      <c r="F122" s="235"/>
      <c r="G122" s="235"/>
      <c r="H122" s="235"/>
      <c r="I122" s="235"/>
      <c r="J122" s="235"/>
      <c r="K122" s="235"/>
      <c r="L122" s="235"/>
      <c r="M122" s="235"/>
      <c r="N122" s="235"/>
      <c r="O122" s="235"/>
      <c r="P122" s="235"/>
      <c r="Q122" s="235"/>
      <c r="R122" s="220"/>
      <c r="S122" s="7"/>
      <c r="T122" s="1"/>
      <c r="U122" s="63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20"/>
      <c r="AI122" s="7"/>
      <c r="AJ122" s="1"/>
      <c r="AK122" s="63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20"/>
      <c r="AY122" s="7"/>
      <c r="AZ122" s="1"/>
      <c r="BA122" s="63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20"/>
    </row>
    <row r="123" spans="2:66" outlineLevel="2" x14ac:dyDescent="0.2">
      <c r="B123" s="49"/>
      <c r="C123" s="7" t="s">
        <v>19</v>
      </c>
      <c r="D123" s="70" t="s">
        <v>20</v>
      </c>
      <c r="E123" s="185"/>
      <c r="F123" s="258"/>
      <c r="G123" s="258"/>
      <c r="H123" s="258"/>
      <c r="I123" s="258"/>
      <c r="J123" s="258"/>
      <c r="K123" s="258"/>
      <c r="L123" s="258"/>
      <c r="M123" s="258"/>
      <c r="N123" s="258"/>
      <c r="O123" s="258"/>
      <c r="P123" s="258"/>
      <c r="Q123" s="258"/>
      <c r="R123" s="230">
        <f>SUM(F123:Q123)</f>
        <v>0</v>
      </c>
      <c r="S123" s="7" t="s">
        <v>19</v>
      </c>
      <c r="T123" s="70" t="s">
        <v>20</v>
      </c>
      <c r="U123" s="185"/>
      <c r="V123" s="258"/>
      <c r="W123" s="258"/>
      <c r="X123" s="258"/>
      <c r="Y123" s="258"/>
      <c r="Z123" s="258"/>
      <c r="AA123" s="258"/>
      <c r="AB123" s="258"/>
      <c r="AC123" s="258"/>
      <c r="AD123" s="258"/>
      <c r="AE123" s="258"/>
      <c r="AF123" s="258"/>
      <c r="AG123" s="258"/>
      <c r="AH123" s="230">
        <f>SUM(V123:AG123)</f>
        <v>0</v>
      </c>
      <c r="AI123" s="7" t="s">
        <v>19</v>
      </c>
      <c r="AJ123" s="70" t="s">
        <v>20</v>
      </c>
      <c r="AK123" s="185"/>
      <c r="AL123" s="258"/>
      <c r="AM123" s="258"/>
      <c r="AN123" s="258"/>
      <c r="AO123" s="258"/>
      <c r="AP123" s="258"/>
      <c r="AQ123" s="258"/>
      <c r="AR123" s="258"/>
      <c r="AS123" s="258"/>
      <c r="AT123" s="258"/>
      <c r="AU123" s="258"/>
      <c r="AV123" s="258"/>
      <c r="AW123" s="258"/>
      <c r="AX123" s="230">
        <f>SUM(AL123:AW123)</f>
        <v>0</v>
      </c>
      <c r="AY123" s="7" t="s">
        <v>19</v>
      </c>
      <c r="AZ123" s="70" t="s">
        <v>20</v>
      </c>
      <c r="BA123" s="185"/>
      <c r="BB123" s="258"/>
      <c r="BC123" s="258"/>
      <c r="BD123" s="258"/>
      <c r="BE123" s="258"/>
      <c r="BF123" s="258"/>
      <c r="BG123" s="258"/>
      <c r="BH123" s="258"/>
      <c r="BI123" s="258"/>
      <c r="BJ123" s="258"/>
      <c r="BK123" s="258"/>
      <c r="BL123" s="258"/>
      <c r="BM123" s="258"/>
      <c r="BN123" s="230">
        <f>SUM(BB123:BM123)</f>
        <v>0</v>
      </c>
    </row>
    <row r="124" spans="2:66" x14ac:dyDescent="0.2">
      <c r="B124" s="49" t="s">
        <v>247</v>
      </c>
      <c r="C124" s="7" t="s">
        <v>54</v>
      </c>
      <c r="D124" s="129">
        <v>0</v>
      </c>
      <c r="E124" s="183"/>
      <c r="F124" s="228">
        <f>$D124</f>
        <v>0</v>
      </c>
      <c r="G124" s="228">
        <f t="shared" ref="G124:Q124" si="392">$D124</f>
        <v>0</v>
      </c>
      <c r="H124" s="228">
        <f t="shared" si="392"/>
        <v>0</v>
      </c>
      <c r="I124" s="228">
        <f t="shared" si="392"/>
        <v>0</v>
      </c>
      <c r="J124" s="228">
        <f t="shared" si="392"/>
        <v>0</v>
      </c>
      <c r="K124" s="228">
        <f t="shared" si="392"/>
        <v>0</v>
      </c>
      <c r="L124" s="228">
        <f t="shared" si="392"/>
        <v>0</v>
      </c>
      <c r="M124" s="228">
        <f t="shared" si="392"/>
        <v>0</v>
      </c>
      <c r="N124" s="228">
        <f t="shared" si="392"/>
        <v>0</v>
      </c>
      <c r="O124" s="228">
        <f t="shared" si="392"/>
        <v>0</v>
      </c>
      <c r="P124" s="228">
        <f t="shared" si="392"/>
        <v>0</v>
      </c>
      <c r="Q124" s="228">
        <f t="shared" si="392"/>
        <v>0</v>
      </c>
      <c r="R124" s="230">
        <f>SUM(F124:Q124)</f>
        <v>0</v>
      </c>
      <c r="S124" s="7" t="s">
        <v>54</v>
      </c>
      <c r="T124" s="129">
        <v>0</v>
      </c>
      <c r="U124" s="183"/>
      <c r="V124" s="228">
        <f>$D124</f>
        <v>0</v>
      </c>
      <c r="W124" s="228">
        <f t="shared" ref="W124:AG124" si="393">$D124</f>
        <v>0</v>
      </c>
      <c r="X124" s="228">
        <f t="shared" si="393"/>
        <v>0</v>
      </c>
      <c r="Y124" s="228">
        <f t="shared" si="393"/>
        <v>0</v>
      </c>
      <c r="Z124" s="228">
        <f t="shared" si="393"/>
        <v>0</v>
      </c>
      <c r="AA124" s="228">
        <f t="shared" si="393"/>
        <v>0</v>
      </c>
      <c r="AB124" s="228">
        <f t="shared" si="393"/>
        <v>0</v>
      </c>
      <c r="AC124" s="228">
        <f t="shared" si="393"/>
        <v>0</v>
      </c>
      <c r="AD124" s="228">
        <f t="shared" si="393"/>
        <v>0</v>
      </c>
      <c r="AE124" s="228">
        <f t="shared" si="393"/>
        <v>0</v>
      </c>
      <c r="AF124" s="228">
        <f t="shared" si="393"/>
        <v>0</v>
      </c>
      <c r="AG124" s="228">
        <f t="shared" si="393"/>
        <v>0</v>
      </c>
      <c r="AH124" s="230">
        <f>SUM(V124:AG124)</f>
        <v>0</v>
      </c>
      <c r="AI124" s="7" t="s">
        <v>54</v>
      </c>
      <c r="AJ124" s="129">
        <v>0</v>
      </c>
      <c r="AK124" s="183"/>
      <c r="AL124" s="228">
        <f>$D124</f>
        <v>0</v>
      </c>
      <c r="AM124" s="228">
        <f t="shared" ref="AM124:AW124" si="394">$D124</f>
        <v>0</v>
      </c>
      <c r="AN124" s="228">
        <f t="shared" si="394"/>
        <v>0</v>
      </c>
      <c r="AO124" s="228">
        <f t="shared" si="394"/>
        <v>0</v>
      </c>
      <c r="AP124" s="228">
        <f t="shared" si="394"/>
        <v>0</v>
      </c>
      <c r="AQ124" s="228">
        <f t="shared" si="394"/>
        <v>0</v>
      </c>
      <c r="AR124" s="228">
        <f t="shared" si="394"/>
        <v>0</v>
      </c>
      <c r="AS124" s="228">
        <f t="shared" si="394"/>
        <v>0</v>
      </c>
      <c r="AT124" s="228">
        <f t="shared" si="394"/>
        <v>0</v>
      </c>
      <c r="AU124" s="228">
        <f t="shared" si="394"/>
        <v>0</v>
      </c>
      <c r="AV124" s="228">
        <f t="shared" si="394"/>
        <v>0</v>
      </c>
      <c r="AW124" s="228">
        <f t="shared" si="394"/>
        <v>0</v>
      </c>
      <c r="AX124" s="230">
        <f>SUM(AL124:AW124)</f>
        <v>0</v>
      </c>
      <c r="AY124" s="7" t="s">
        <v>54</v>
      </c>
      <c r="AZ124" s="129">
        <v>0</v>
      </c>
      <c r="BA124" s="183"/>
      <c r="BB124" s="228">
        <f>$D124</f>
        <v>0</v>
      </c>
      <c r="BC124" s="228">
        <f t="shared" ref="BC124:BM124" si="395">$D124</f>
        <v>0</v>
      </c>
      <c r="BD124" s="228">
        <f t="shared" si="395"/>
        <v>0</v>
      </c>
      <c r="BE124" s="228">
        <f t="shared" si="395"/>
        <v>0</v>
      </c>
      <c r="BF124" s="228">
        <f t="shared" si="395"/>
        <v>0</v>
      </c>
      <c r="BG124" s="228">
        <f t="shared" si="395"/>
        <v>0</v>
      </c>
      <c r="BH124" s="228">
        <f t="shared" si="395"/>
        <v>0</v>
      </c>
      <c r="BI124" s="228">
        <f t="shared" si="395"/>
        <v>0</v>
      </c>
      <c r="BJ124" s="228">
        <f t="shared" si="395"/>
        <v>0</v>
      </c>
      <c r="BK124" s="228">
        <f t="shared" si="395"/>
        <v>0</v>
      </c>
      <c r="BL124" s="228">
        <f t="shared" si="395"/>
        <v>0</v>
      </c>
      <c r="BM124" s="228">
        <f t="shared" si="395"/>
        <v>0</v>
      </c>
      <c r="BN124" s="230">
        <f>SUM(BB124:BM124)</f>
        <v>0</v>
      </c>
    </row>
    <row r="125" spans="2:66" x14ac:dyDescent="0.2">
      <c r="B125" s="13" t="s">
        <v>53</v>
      </c>
      <c r="C125" s="7"/>
      <c r="D125" s="1"/>
      <c r="E125" s="63"/>
      <c r="F125" s="228">
        <f t="shared" ref="F125:Q125" si="396">SUM(F123:F124)</f>
        <v>0</v>
      </c>
      <c r="G125" s="228">
        <f t="shared" si="396"/>
        <v>0</v>
      </c>
      <c r="H125" s="228">
        <f t="shared" si="396"/>
        <v>0</v>
      </c>
      <c r="I125" s="228">
        <f t="shared" si="396"/>
        <v>0</v>
      </c>
      <c r="J125" s="228">
        <f t="shared" si="396"/>
        <v>0</v>
      </c>
      <c r="K125" s="228">
        <f t="shared" si="396"/>
        <v>0</v>
      </c>
      <c r="L125" s="228">
        <f t="shared" si="396"/>
        <v>0</v>
      </c>
      <c r="M125" s="228">
        <f t="shared" si="396"/>
        <v>0</v>
      </c>
      <c r="N125" s="228">
        <f t="shared" si="396"/>
        <v>0</v>
      </c>
      <c r="O125" s="228">
        <f t="shared" si="396"/>
        <v>0</v>
      </c>
      <c r="P125" s="228">
        <f t="shared" si="396"/>
        <v>0</v>
      </c>
      <c r="Q125" s="228">
        <f t="shared" si="396"/>
        <v>0</v>
      </c>
      <c r="R125" s="230">
        <f>SUM(F125:Q125)</f>
        <v>0</v>
      </c>
      <c r="S125" s="7"/>
      <c r="T125" s="1"/>
      <c r="U125" s="63"/>
      <c r="V125" s="228">
        <f t="shared" ref="V125:AG125" si="397">SUM(V123:V124)</f>
        <v>0</v>
      </c>
      <c r="W125" s="228">
        <f t="shared" si="397"/>
        <v>0</v>
      </c>
      <c r="X125" s="228">
        <f t="shared" si="397"/>
        <v>0</v>
      </c>
      <c r="Y125" s="228">
        <f t="shared" si="397"/>
        <v>0</v>
      </c>
      <c r="Z125" s="228">
        <f t="shared" si="397"/>
        <v>0</v>
      </c>
      <c r="AA125" s="228">
        <f t="shared" si="397"/>
        <v>0</v>
      </c>
      <c r="AB125" s="228">
        <f t="shared" si="397"/>
        <v>0</v>
      </c>
      <c r="AC125" s="228">
        <f t="shared" si="397"/>
        <v>0</v>
      </c>
      <c r="AD125" s="228">
        <f t="shared" si="397"/>
        <v>0</v>
      </c>
      <c r="AE125" s="228">
        <f t="shared" si="397"/>
        <v>0</v>
      </c>
      <c r="AF125" s="228">
        <f t="shared" si="397"/>
        <v>0</v>
      </c>
      <c r="AG125" s="228">
        <f t="shared" si="397"/>
        <v>0</v>
      </c>
      <c r="AH125" s="230">
        <f>SUM(V125:AG125)</f>
        <v>0</v>
      </c>
      <c r="AI125" s="7"/>
      <c r="AJ125" s="1"/>
      <c r="AK125" s="63"/>
      <c r="AL125" s="228">
        <f t="shared" ref="AL125:AW125" si="398">SUM(AL123:AL124)</f>
        <v>0</v>
      </c>
      <c r="AM125" s="228">
        <f t="shared" si="398"/>
        <v>0</v>
      </c>
      <c r="AN125" s="228">
        <f t="shared" si="398"/>
        <v>0</v>
      </c>
      <c r="AO125" s="228">
        <f t="shared" si="398"/>
        <v>0</v>
      </c>
      <c r="AP125" s="228">
        <f t="shared" si="398"/>
        <v>0</v>
      </c>
      <c r="AQ125" s="228">
        <f t="shared" si="398"/>
        <v>0</v>
      </c>
      <c r="AR125" s="228">
        <f t="shared" si="398"/>
        <v>0</v>
      </c>
      <c r="AS125" s="228">
        <f t="shared" si="398"/>
        <v>0</v>
      </c>
      <c r="AT125" s="228">
        <f t="shared" si="398"/>
        <v>0</v>
      </c>
      <c r="AU125" s="228">
        <f t="shared" si="398"/>
        <v>0</v>
      </c>
      <c r="AV125" s="228">
        <f t="shared" si="398"/>
        <v>0</v>
      </c>
      <c r="AW125" s="228">
        <f t="shared" si="398"/>
        <v>0</v>
      </c>
      <c r="AX125" s="230">
        <f>SUM(AL125:AW125)</f>
        <v>0</v>
      </c>
      <c r="AY125" s="7"/>
      <c r="AZ125" s="1"/>
      <c r="BA125" s="63"/>
      <c r="BB125" s="228">
        <f t="shared" ref="BB125:BM125" si="399">SUM(BB123:BB124)</f>
        <v>0</v>
      </c>
      <c r="BC125" s="228">
        <f t="shared" si="399"/>
        <v>0</v>
      </c>
      <c r="BD125" s="228">
        <f t="shared" si="399"/>
        <v>0</v>
      </c>
      <c r="BE125" s="228">
        <f t="shared" si="399"/>
        <v>0</v>
      </c>
      <c r="BF125" s="228">
        <f t="shared" si="399"/>
        <v>0</v>
      </c>
      <c r="BG125" s="228">
        <f t="shared" si="399"/>
        <v>0</v>
      </c>
      <c r="BH125" s="228">
        <f t="shared" si="399"/>
        <v>0</v>
      </c>
      <c r="BI125" s="228">
        <f t="shared" si="399"/>
        <v>0</v>
      </c>
      <c r="BJ125" s="228">
        <f t="shared" si="399"/>
        <v>0</v>
      </c>
      <c r="BK125" s="228">
        <f t="shared" si="399"/>
        <v>0</v>
      </c>
      <c r="BL125" s="228">
        <f t="shared" si="399"/>
        <v>0</v>
      </c>
      <c r="BM125" s="228">
        <f t="shared" si="399"/>
        <v>0</v>
      </c>
      <c r="BN125" s="230">
        <f>SUM(BB125:BM125)</f>
        <v>0</v>
      </c>
    </row>
    <row r="126" spans="2:66" outlineLevel="1" x14ac:dyDescent="0.2">
      <c r="B126" s="13" t="s">
        <v>55</v>
      </c>
      <c r="C126" s="7" t="s">
        <v>56</v>
      </c>
      <c r="D126" s="70" t="s">
        <v>20</v>
      </c>
      <c r="E126" s="185"/>
      <c r="F126" s="228">
        <v>0</v>
      </c>
      <c r="G126" s="228">
        <v>0</v>
      </c>
      <c r="H126" s="228">
        <v>0</v>
      </c>
      <c r="I126" s="228">
        <v>0</v>
      </c>
      <c r="J126" s="228">
        <v>0</v>
      </c>
      <c r="K126" s="228">
        <v>0</v>
      </c>
      <c r="L126" s="228">
        <v>0</v>
      </c>
      <c r="M126" s="228">
        <v>0</v>
      </c>
      <c r="N126" s="228">
        <v>0</v>
      </c>
      <c r="O126" s="228">
        <v>0</v>
      </c>
      <c r="P126" s="228">
        <v>0</v>
      </c>
      <c r="Q126" s="228">
        <v>0</v>
      </c>
      <c r="R126" s="230">
        <f>SUM(F126:Q126)</f>
        <v>0</v>
      </c>
      <c r="S126" s="7" t="s">
        <v>56</v>
      </c>
      <c r="T126" s="70" t="s">
        <v>20</v>
      </c>
      <c r="U126" s="185"/>
      <c r="V126" s="228">
        <v>0</v>
      </c>
      <c r="W126" s="228">
        <v>0</v>
      </c>
      <c r="X126" s="228">
        <v>0</v>
      </c>
      <c r="Y126" s="228">
        <v>0</v>
      </c>
      <c r="Z126" s="228">
        <v>0</v>
      </c>
      <c r="AA126" s="228">
        <v>0</v>
      </c>
      <c r="AB126" s="228">
        <v>0</v>
      </c>
      <c r="AC126" s="228">
        <v>0</v>
      </c>
      <c r="AD126" s="228">
        <v>0</v>
      </c>
      <c r="AE126" s="228">
        <v>0</v>
      </c>
      <c r="AF126" s="228">
        <v>0</v>
      </c>
      <c r="AG126" s="228">
        <v>0</v>
      </c>
      <c r="AH126" s="230">
        <f>SUM(V126:AG126)</f>
        <v>0</v>
      </c>
      <c r="AI126" s="7" t="s">
        <v>56</v>
      </c>
      <c r="AJ126" s="70" t="s">
        <v>20</v>
      </c>
      <c r="AK126" s="185"/>
      <c r="AL126" s="228">
        <v>0</v>
      </c>
      <c r="AM126" s="228">
        <v>0</v>
      </c>
      <c r="AN126" s="228">
        <v>0</v>
      </c>
      <c r="AO126" s="228">
        <v>0</v>
      </c>
      <c r="AP126" s="228">
        <v>0</v>
      </c>
      <c r="AQ126" s="228">
        <v>0</v>
      </c>
      <c r="AR126" s="228">
        <v>0</v>
      </c>
      <c r="AS126" s="228">
        <v>0</v>
      </c>
      <c r="AT126" s="228">
        <v>0</v>
      </c>
      <c r="AU126" s="228">
        <v>0</v>
      </c>
      <c r="AV126" s="228">
        <v>0</v>
      </c>
      <c r="AW126" s="228">
        <v>0</v>
      </c>
      <c r="AX126" s="230">
        <f>SUM(AL126:AW126)</f>
        <v>0</v>
      </c>
      <c r="AY126" s="7" t="s">
        <v>56</v>
      </c>
      <c r="AZ126" s="70" t="s">
        <v>20</v>
      </c>
      <c r="BA126" s="185"/>
      <c r="BB126" s="228">
        <v>0</v>
      </c>
      <c r="BC126" s="228">
        <v>0</v>
      </c>
      <c r="BD126" s="228">
        <v>0</v>
      </c>
      <c r="BE126" s="228">
        <v>0</v>
      </c>
      <c r="BF126" s="228">
        <v>0</v>
      </c>
      <c r="BG126" s="228">
        <v>0</v>
      </c>
      <c r="BH126" s="228">
        <v>0</v>
      </c>
      <c r="BI126" s="228">
        <v>0</v>
      </c>
      <c r="BJ126" s="228">
        <v>0</v>
      </c>
      <c r="BK126" s="228">
        <v>0</v>
      </c>
      <c r="BL126" s="228">
        <v>0</v>
      </c>
      <c r="BM126" s="228">
        <v>0</v>
      </c>
      <c r="BN126" s="230">
        <f>SUM(BB126:BM126)</f>
        <v>0</v>
      </c>
    </row>
    <row r="127" spans="2:66" outlineLevel="1" x14ac:dyDescent="0.2">
      <c r="B127" s="48" t="s">
        <v>57</v>
      </c>
      <c r="C127" s="7"/>
      <c r="D127" s="1"/>
      <c r="E127" s="63"/>
      <c r="F127" s="256"/>
      <c r="G127" s="256"/>
      <c r="H127" s="256"/>
      <c r="I127" s="256"/>
      <c r="J127" s="256"/>
      <c r="K127" s="256"/>
      <c r="L127" s="256"/>
      <c r="M127" s="256"/>
      <c r="N127" s="256"/>
      <c r="O127" s="256"/>
      <c r="P127" s="256"/>
      <c r="Q127" s="257"/>
      <c r="R127" s="251"/>
      <c r="S127" s="7"/>
      <c r="T127" s="1"/>
      <c r="U127" s="63"/>
      <c r="V127" s="256"/>
      <c r="W127" s="256"/>
      <c r="X127" s="256"/>
      <c r="Y127" s="256"/>
      <c r="Z127" s="256"/>
      <c r="AA127" s="256"/>
      <c r="AB127" s="256"/>
      <c r="AC127" s="256"/>
      <c r="AD127" s="256"/>
      <c r="AE127" s="256"/>
      <c r="AF127" s="256"/>
      <c r="AG127" s="257"/>
      <c r="AH127" s="251"/>
      <c r="AI127" s="7"/>
      <c r="AJ127" s="1"/>
      <c r="AK127" s="63"/>
      <c r="AL127" s="256"/>
      <c r="AM127" s="256"/>
      <c r="AN127" s="256"/>
      <c r="AO127" s="256"/>
      <c r="AP127" s="256"/>
      <c r="AQ127" s="256"/>
      <c r="AR127" s="256"/>
      <c r="AS127" s="256"/>
      <c r="AT127" s="256"/>
      <c r="AU127" s="256"/>
      <c r="AV127" s="256"/>
      <c r="AW127" s="257"/>
      <c r="AX127" s="251"/>
      <c r="AY127" s="7"/>
      <c r="AZ127" s="1"/>
      <c r="BA127" s="63"/>
      <c r="BB127" s="256"/>
      <c r="BC127" s="256"/>
      <c r="BD127" s="256"/>
      <c r="BE127" s="256"/>
      <c r="BF127" s="256"/>
      <c r="BG127" s="256"/>
      <c r="BH127" s="256"/>
      <c r="BI127" s="256"/>
      <c r="BJ127" s="256"/>
      <c r="BK127" s="256"/>
      <c r="BL127" s="256"/>
      <c r="BM127" s="257"/>
      <c r="BN127" s="251"/>
    </row>
    <row r="128" spans="2:66" outlineLevel="1" x14ac:dyDescent="0.2">
      <c r="B128" s="50" t="s">
        <v>58</v>
      </c>
      <c r="C128" s="7" t="s">
        <v>59</v>
      </c>
      <c r="D128" s="167">
        <v>0</v>
      </c>
      <c r="E128" s="133"/>
      <c r="F128" s="228">
        <f>$D128*F$73</f>
        <v>0</v>
      </c>
      <c r="G128" s="228">
        <f t="shared" ref="G128:Q130" si="400">$D128*G$73</f>
        <v>0</v>
      </c>
      <c r="H128" s="228">
        <f t="shared" si="400"/>
        <v>0</v>
      </c>
      <c r="I128" s="228">
        <f t="shared" si="400"/>
        <v>0</v>
      </c>
      <c r="J128" s="228">
        <f t="shared" si="400"/>
        <v>0</v>
      </c>
      <c r="K128" s="228">
        <f t="shared" si="400"/>
        <v>0</v>
      </c>
      <c r="L128" s="228">
        <f t="shared" si="400"/>
        <v>0</v>
      </c>
      <c r="M128" s="228">
        <f t="shared" si="400"/>
        <v>0</v>
      </c>
      <c r="N128" s="228">
        <f t="shared" si="400"/>
        <v>0</v>
      </c>
      <c r="O128" s="228">
        <f t="shared" si="400"/>
        <v>0</v>
      </c>
      <c r="P128" s="228">
        <f t="shared" si="400"/>
        <v>0</v>
      </c>
      <c r="Q128" s="228">
        <f t="shared" si="400"/>
        <v>0</v>
      </c>
      <c r="R128" s="230">
        <f t="shared" ref="R128:R137" si="401">SUM(F128:Q128)</f>
        <v>0</v>
      </c>
      <c r="S128" s="7" t="s">
        <v>59</v>
      </c>
      <c r="T128" s="167">
        <v>0</v>
      </c>
      <c r="U128" s="133"/>
      <c r="V128" s="228">
        <f>$D128*V$73</f>
        <v>0</v>
      </c>
      <c r="W128" s="228">
        <f t="shared" ref="W128:AG130" si="402">$D128*W$73</f>
        <v>0</v>
      </c>
      <c r="X128" s="228">
        <f t="shared" si="402"/>
        <v>0</v>
      </c>
      <c r="Y128" s="228">
        <f t="shared" si="402"/>
        <v>0</v>
      </c>
      <c r="Z128" s="228">
        <f t="shared" si="402"/>
        <v>0</v>
      </c>
      <c r="AA128" s="228">
        <f t="shared" si="402"/>
        <v>0</v>
      </c>
      <c r="AB128" s="228">
        <f t="shared" si="402"/>
        <v>0</v>
      </c>
      <c r="AC128" s="228">
        <f t="shared" si="402"/>
        <v>0</v>
      </c>
      <c r="AD128" s="228">
        <f t="shared" si="402"/>
        <v>0</v>
      </c>
      <c r="AE128" s="228">
        <f t="shared" si="402"/>
        <v>0</v>
      </c>
      <c r="AF128" s="228">
        <f t="shared" si="402"/>
        <v>0</v>
      </c>
      <c r="AG128" s="228">
        <f t="shared" si="402"/>
        <v>0</v>
      </c>
      <c r="AH128" s="230">
        <f t="shared" ref="AH128:AH137" si="403">SUM(V128:AG128)</f>
        <v>0</v>
      </c>
      <c r="AI128" s="7" t="s">
        <v>59</v>
      </c>
      <c r="AJ128" s="167">
        <v>0</v>
      </c>
      <c r="AK128" s="133"/>
      <c r="AL128" s="228">
        <f>$D128*AL$73</f>
        <v>0</v>
      </c>
      <c r="AM128" s="228">
        <f t="shared" ref="AM128:AW130" si="404">$D128*AM$73</f>
        <v>0</v>
      </c>
      <c r="AN128" s="228">
        <f t="shared" si="404"/>
        <v>0</v>
      </c>
      <c r="AO128" s="228">
        <f t="shared" si="404"/>
        <v>0</v>
      </c>
      <c r="AP128" s="228">
        <f t="shared" si="404"/>
        <v>0</v>
      </c>
      <c r="AQ128" s="228">
        <f t="shared" si="404"/>
        <v>0</v>
      </c>
      <c r="AR128" s="228">
        <f t="shared" si="404"/>
        <v>0</v>
      </c>
      <c r="AS128" s="228">
        <f t="shared" si="404"/>
        <v>0</v>
      </c>
      <c r="AT128" s="228">
        <f t="shared" si="404"/>
        <v>0</v>
      </c>
      <c r="AU128" s="228">
        <f t="shared" si="404"/>
        <v>0</v>
      </c>
      <c r="AV128" s="228">
        <f t="shared" si="404"/>
        <v>0</v>
      </c>
      <c r="AW128" s="228">
        <f t="shared" si="404"/>
        <v>0</v>
      </c>
      <c r="AX128" s="230">
        <f t="shared" ref="AX128:AX137" si="405">SUM(AL128:AW128)</f>
        <v>0</v>
      </c>
      <c r="AY128" s="7" t="s">
        <v>59</v>
      </c>
      <c r="AZ128" s="167">
        <v>0</v>
      </c>
      <c r="BA128" s="133"/>
      <c r="BB128" s="228">
        <f>$D128*BB$73</f>
        <v>0</v>
      </c>
      <c r="BC128" s="228">
        <f t="shared" ref="BC128:BM130" si="406">$D128*BC$73</f>
        <v>0</v>
      </c>
      <c r="BD128" s="228">
        <f t="shared" si="406"/>
        <v>0</v>
      </c>
      <c r="BE128" s="228">
        <f t="shared" si="406"/>
        <v>0</v>
      </c>
      <c r="BF128" s="228">
        <f t="shared" si="406"/>
        <v>0</v>
      </c>
      <c r="BG128" s="228">
        <f t="shared" si="406"/>
        <v>0</v>
      </c>
      <c r="BH128" s="228">
        <f t="shared" si="406"/>
        <v>0</v>
      </c>
      <c r="BI128" s="228">
        <f t="shared" si="406"/>
        <v>0</v>
      </c>
      <c r="BJ128" s="228">
        <f t="shared" si="406"/>
        <v>0</v>
      </c>
      <c r="BK128" s="228">
        <f t="shared" si="406"/>
        <v>0</v>
      </c>
      <c r="BL128" s="228">
        <f t="shared" si="406"/>
        <v>0</v>
      </c>
      <c r="BM128" s="228">
        <f t="shared" si="406"/>
        <v>0</v>
      </c>
      <c r="BN128" s="230">
        <f t="shared" ref="BN128:BN137" si="407">SUM(BB128:BM128)</f>
        <v>0</v>
      </c>
    </row>
    <row r="129" spans="2:66" outlineLevel="1" x14ac:dyDescent="0.2">
      <c r="B129" s="50" t="s">
        <v>60</v>
      </c>
      <c r="C129" s="7" t="s">
        <v>59</v>
      </c>
      <c r="D129" s="167">
        <v>0</v>
      </c>
      <c r="E129" s="133"/>
      <c r="F129" s="228">
        <f>$D129*F$73</f>
        <v>0</v>
      </c>
      <c r="G129" s="228">
        <f t="shared" si="400"/>
        <v>0</v>
      </c>
      <c r="H129" s="228">
        <f t="shared" si="400"/>
        <v>0</v>
      </c>
      <c r="I129" s="228">
        <f t="shared" si="400"/>
        <v>0</v>
      </c>
      <c r="J129" s="228">
        <f t="shared" si="400"/>
        <v>0</v>
      </c>
      <c r="K129" s="228">
        <f t="shared" si="400"/>
        <v>0</v>
      </c>
      <c r="L129" s="228">
        <f t="shared" si="400"/>
        <v>0</v>
      </c>
      <c r="M129" s="228">
        <f t="shared" si="400"/>
        <v>0</v>
      </c>
      <c r="N129" s="228">
        <f t="shared" si="400"/>
        <v>0</v>
      </c>
      <c r="O129" s="228">
        <f t="shared" si="400"/>
        <v>0</v>
      </c>
      <c r="P129" s="228">
        <f t="shared" si="400"/>
        <v>0</v>
      </c>
      <c r="Q129" s="228">
        <f t="shared" si="400"/>
        <v>0</v>
      </c>
      <c r="R129" s="230">
        <f t="shared" si="401"/>
        <v>0</v>
      </c>
      <c r="S129" s="7" t="s">
        <v>59</v>
      </c>
      <c r="T129" s="167">
        <v>0</v>
      </c>
      <c r="U129" s="133"/>
      <c r="V129" s="228">
        <f>$D129*V$73</f>
        <v>0</v>
      </c>
      <c r="W129" s="228">
        <f t="shared" si="402"/>
        <v>0</v>
      </c>
      <c r="X129" s="228">
        <f t="shared" si="402"/>
        <v>0</v>
      </c>
      <c r="Y129" s="228">
        <f t="shared" si="402"/>
        <v>0</v>
      </c>
      <c r="Z129" s="228">
        <f t="shared" si="402"/>
        <v>0</v>
      </c>
      <c r="AA129" s="228">
        <f t="shared" si="402"/>
        <v>0</v>
      </c>
      <c r="AB129" s="228">
        <f t="shared" si="402"/>
        <v>0</v>
      </c>
      <c r="AC129" s="228">
        <f t="shared" si="402"/>
        <v>0</v>
      </c>
      <c r="AD129" s="228">
        <f t="shared" si="402"/>
        <v>0</v>
      </c>
      <c r="AE129" s="228">
        <f t="shared" si="402"/>
        <v>0</v>
      </c>
      <c r="AF129" s="228">
        <f t="shared" si="402"/>
        <v>0</v>
      </c>
      <c r="AG129" s="228">
        <f t="shared" si="402"/>
        <v>0</v>
      </c>
      <c r="AH129" s="230">
        <f t="shared" si="403"/>
        <v>0</v>
      </c>
      <c r="AI129" s="7" t="s">
        <v>59</v>
      </c>
      <c r="AJ129" s="167">
        <v>0</v>
      </c>
      <c r="AK129" s="133"/>
      <c r="AL129" s="228">
        <f>$D129*AL$73</f>
        <v>0</v>
      </c>
      <c r="AM129" s="228">
        <f t="shared" si="404"/>
        <v>0</v>
      </c>
      <c r="AN129" s="228">
        <f t="shared" si="404"/>
        <v>0</v>
      </c>
      <c r="AO129" s="228">
        <f t="shared" si="404"/>
        <v>0</v>
      </c>
      <c r="AP129" s="228">
        <f t="shared" si="404"/>
        <v>0</v>
      </c>
      <c r="AQ129" s="228">
        <f t="shared" si="404"/>
        <v>0</v>
      </c>
      <c r="AR129" s="228">
        <f t="shared" si="404"/>
        <v>0</v>
      </c>
      <c r="AS129" s="228">
        <f t="shared" si="404"/>
        <v>0</v>
      </c>
      <c r="AT129" s="228">
        <f t="shared" si="404"/>
        <v>0</v>
      </c>
      <c r="AU129" s="228">
        <f t="shared" si="404"/>
        <v>0</v>
      </c>
      <c r="AV129" s="228">
        <f t="shared" si="404"/>
        <v>0</v>
      </c>
      <c r="AW129" s="228">
        <f t="shared" si="404"/>
        <v>0</v>
      </c>
      <c r="AX129" s="230">
        <f t="shared" si="405"/>
        <v>0</v>
      </c>
      <c r="AY129" s="7" t="s">
        <v>59</v>
      </c>
      <c r="AZ129" s="167">
        <v>0</v>
      </c>
      <c r="BA129" s="133"/>
      <c r="BB129" s="228">
        <f>$D129*BB$73</f>
        <v>0</v>
      </c>
      <c r="BC129" s="228">
        <f t="shared" si="406"/>
        <v>0</v>
      </c>
      <c r="BD129" s="228">
        <f t="shared" si="406"/>
        <v>0</v>
      </c>
      <c r="BE129" s="228">
        <f t="shared" si="406"/>
        <v>0</v>
      </c>
      <c r="BF129" s="228">
        <f t="shared" si="406"/>
        <v>0</v>
      </c>
      <c r="BG129" s="228">
        <f t="shared" si="406"/>
        <v>0</v>
      </c>
      <c r="BH129" s="228">
        <f t="shared" si="406"/>
        <v>0</v>
      </c>
      <c r="BI129" s="228">
        <f t="shared" si="406"/>
        <v>0</v>
      </c>
      <c r="BJ129" s="228">
        <f t="shared" si="406"/>
        <v>0</v>
      </c>
      <c r="BK129" s="228">
        <f t="shared" si="406"/>
        <v>0</v>
      </c>
      <c r="BL129" s="228">
        <f t="shared" si="406"/>
        <v>0</v>
      </c>
      <c r="BM129" s="228">
        <f t="shared" si="406"/>
        <v>0</v>
      </c>
      <c r="BN129" s="230">
        <f t="shared" si="407"/>
        <v>0</v>
      </c>
    </row>
    <row r="130" spans="2:66" outlineLevel="1" x14ac:dyDescent="0.2">
      <c r="B130" s="50" t="s">
        <v>61</v>
      </c>
      <c r="C130" s="7" t="s">
        <v>59</v>
      </c>
      <c r="D130" s="167">
        <v>0</v>
      </c>
      <c r="E130" s="133"/>
      <c r="F130" s="228">
        <f>$D130*F$73</f>
        <v>0</v>
      </c>
      <c r="G130" s="228">
        <f t="shared" si="400"/>
        <v>0</v>
      </c>
      <c r="H130" s="228">
        <f t="shared" si="400"/>
        <v>0</v>
      </c>
      <c r="I130" s="228">
        <f t="shared" si="400"/>
        <v>0</v>
      </c>
      <c r="J130" s="228">
        <f t="shared" si="400"/>
        <v>0</v>
      </c>
      <c r="K130" s="228">
        <f t="shared" si="400"/>
        <v>0</v>
      </c>
      <c r="L130" s="228">
        <f t="shared" si="400"/>
        <v>0</v>
      </c>
      <c r="M130" s="228">
        <f t="shared" si="400"/>
        <v>0</v>
      </c>
      <c r="N130" s="228">
        <f t="shared" si="400"/>
        <v>0</v>
      </c>
      <c r="O130" s="228">
        <f t="shared" si="400"/>
        <v>0</v>
      </c>
      <c r="P130" s="228">
        <f t="shared" si="400"/>
        <v>0</v>
      </c>
      <c r="Q130" s="228">
        <f t="shared" si="400"/>
        <v>0</v>
      </c>
      <c r="R130" s="230">
        <f t="shared" si="401"/>
        <v>0</v>
      </c>
      <c r="S130" s="7" t="s">
        <v>59</v>
      </c>
      <c r="T130" s="167">
        <v>0</v>
      </c>
      <c r="U130" s="133"/>
      <c r="V130" s="228">
        <f>$D130*V$73</f>
        <v>0</v>
      </c>
      <c r="W130" s="228">
        <f t="shared" si="402"/>
        <v>0</v>
      </c>
      <c r="X130" s="228">
        <f t="shared" si="402"/>
        <v>0</v>
      </c>
      <c r="Y130" s="228">
        <f t="shared" si="402"/>
        <v>0</v>
      </c>
      <c r="Z130" s="228">
        <f t="shared" si="402"/>
        <v>0</v>
      </c>
      <c r="AA130" s="228">
        <f t="shared" si="402"/>
        <v>0</v>
      </c>
      <c r="AB130" s="228">
        <f t="shared" si="402"/>
        <v>0</v>
      </c>
      <c r="AC130" s="228">
        <f t="shared" si="402"/>
        <v>0</v>
      </c>
      <c r="AD130" s="228">
        <f t="shared" si="402"/>
        <v>0</v>
      </c>
      <c r="AE130" s="228">
        <f t="shared" si="402"/>
        <v>0</v>
      </c>
      <c r="AF130" s="228">
        <f t="shared" si="402"/>
        <v>0</v>
      </c>
      <c r="AG130" s="228">
        <f t="shared" si="402"/>
        <v>0</v>
      </c>
      <c r="AH130" s="230">
        <f t="shared" si="403"/>
        <v>0</v>
      </c>
      <c r="AI130" s="7" t="s">
        <v>59</v>
      </c>
      <c r="AJ130" s="167">
        <v>0</v>
      </c>
      <c r="AK130" s="133"/>
      <c r="AL130" s="228">
        <f>$D130*AL$73</f>
        <v>0</v>
      </c>
      <c r="AM130" s="228">
        <f t="shared" si="404"/>
        <v>0</v>
      </c>
      <c r="AN130" s="228">
        <f t="shared" si="404"/>
        <v>0</v>
      </c>
      <c r="AO130" s="228">
        <f t="shared" si="404"/>
        <v>0</v>
      </c>
      <c r="AP130" s="228">
        <f t="shared" si="404"/>
        <v>0</v>
      </c>
      <c r="AQ130" s="228">
        <f t="shared" si="404"/>
        <v>0</v>
      </c>
      <c r="AR130" s="228">
        <f t="shared" si="404"/>
        <v>0</v>
      </c>
      <c r="AS130" s="228">
        <f t="shared" si="404"/>
        <v>0</v>
      </c>
      <c r="AT130" s="228">
        <f t="shared" si="404"/>
        <v>0</v>
      </c>
      <c r="AU130" s="228">
        <f t="shared" si="404"/>
        <v>0</v>
      </c>
      <c r="AV130" s="228">
        <f t="shared" si="404"/>
        <v>0</v>
      </c>
      <c r="AW130" s="228">
        <f t="shared" si="404"/>
        <v>0</v>
      </c>
      <c r="AX130" s="230">
        <f t="shared" si="405"/>
        <v>0</v>
      </c>
      <c r="AY130" s="7" t="s">
        <v>59</v>
      </c>
      <c r="AZ130" s="167">
        <v>0</v>
      </c>
      <c r="BA130" s="133"/>
      <c r="BB130" s="228">
        <f>$D130*BB$73</f>
        <v>0</v>
      </c>
      <c r="BC130" s="228">
        <f t="shared" si="406"/>
        <v>0</v>
      </c>
      <c r="BD130" s="228">
        <f t="shared" si="406"/>
        <v>0</v>
      </c>
      <c r="BE130" s="228">
        <f t="shared" si="406"/>
        <v>0</v>
      </c>
      <c r="BF130" s="228">
        <f t="shared" si="406"/>
        <v>0</v>
      </c>
      <c r="BG130" s="228">
        <f t="shared" si="406"/>
        <v>0</v>
      </c>
      <c r="BH130" s="228">
        <f t="shared" si="406"/>
        <v>0</v>
      </c>
      <c r="BI130" s="228">
        <f t="shared" si="406"/>
        <v>0</v>
      </c>
      <c r="BJ130" s="228">
        <f t="shared" si="406"/>
        <v>0</v>
      </c>
      <c r="BK130" s="228">
        <f t="shared" si="406"/>
        <v>0</v>
      </c>
      <c r="BL130" s="228">
        <f t="shared" si="406"/>
        <v>0</v>
      </c>
      <c r="BM130" s="228">
        <f t="shared" si="406"/>
        <v>0</v>
      </c>
      <c r="BN130" s="230">
        <f t="shared" si="407"/>
        <v>0</v>
      </c>
    </row>
    <row r="131" spans="2:66" outlineLevel="1" x14ac:dyDescent="0.2">
      <c r="B131" s="50" t="s">
        <v>62</v>
      </c>
      <c r="C131" s="7" t="s">
        <v>24</v>
      </c>
      <c r="D131" s="167">
        <v>0</v>
      </c>
      <c r="E131" s="133"/>
      <c r="F131" s="228">
        <f t="shared" ref="F131:K131" si="408">$D$131</f>
        <v>0</v>
      </c>
      <c r="G131" s="228">
        <f t="shared" si="408"/>
        <v>0</v>
      </c>
      <c r="H131" s="228">
        <f t="shared" si="408"/>
        <v>0</v>
      </c>
      <c r="I131" s="228">
        <f t="shared" si="408"/>
        <v>0</v>
      </c>
      <c r="J131" s="228">
        <f t="shared" si="408"/>
        <v>0</v>
      </c>
      <c r="K131" s="228">
        <f t="shared" si="408"/>
        <v>0</v>
      </c>
      <c r="L131" s="228">
        <f t="shared" ref="L131:Q131" si="409">$D$131</f>
        <v>0</v>
      </c>
      <c r="M131" s="228">
        <f t="shared" si="409"/>
        <v>0</v>
      </c>
      <c r="N131" s="228">
        <f t="shared" si="409"/>
        <v>0</v>
      </c>
      <c r="O131" s="228">
        <f t="shared" si="409"/>
        <v>0</v>
      </c>
      <c r="P131" s="228">
        <f t="shared" si="409"/>
        <v>0</v>
      </c>
      <c r="Q131" s="228">
        <f t="shared" si="409"/>
        <v>0</v>
      </c>
      <c r="R131" s="230">
        <f t="shared" si="401"/>
        <v>0</v>
      </c>
      <c r="S131" s="7" t="s">
        <v>24</v>
      </c>
      <c r="T131" s="167">
        <v>0</v>
      </c>
      <c r="U131" s="133"/>
      <c r="V131" s="228">
        <f t="shared" ref="V131:AG131" si="410">$D$131</f>
        <v>0</v>
      </c>
      <c r="W131" s="228">
        <f t="shared" si="410"/>
        <v>0</v>
      </c>
      <c r="X131" s="228">
        <f t="shared" si="410"/>
        <v>0</v>
      </c>
      <c r="Y131" s="228">
        <f t="shared" si="410"/>
        <v>0</v>
      </c>
      <c r="Z131" s="228">
        <f t="shared" si="410"/>
        <v>0</v>
      </c>
      <c r="AA131" s="228">
        <f t="shared" si="410"/>
        <v>0</v>
      </c>
      <c r="AB131" s="228">
        <f t="shared" si="410"/>
        <v>0</v>
      </c>
      <c r="AC131" s="228">
        <f t="shared" si="410"/>
        <v>0</v>
      </c>
      <c r="AD131" s="228">
        <f t="shared" si="410"/>
        <v>0</v>
      </c>
      <c r="AE131" s="228">
        <f t="shared" si="410"/>
        <v>0</v>
      </c>
      <c r="AF131" s="228">
        <f t="shared" si="410"/>
        <v>0</v>
      </c>
      <c r="AG131" s="228">
        <f t="shared" si="410"/>
        <v>0</v>
      </c>
      <c r="AH131" s="230">
        <f t="shared" si="403"/>
        <v>0</v>
      </c>
      <c r="AI131" s="7" t="s">
        <v>24</v>
      </c>
      <c r="AJ131" s="167">
        <v>0</v>
      </c>
      <c r="AK131" s="133"/>
      <c r="AL131" s="228">
        <f t="shared" ref="AL131:AW131" si="411">$D$131</f>
        <v>0</v>
      </c>
      <c r="AM131" s="228">
        <f t="shared" si="411"/>
        <v>0</v>
      </c>
      <c r="AN131" s="228">
        <f t="shared" si="411"/>
        <v>0</v>
      </c>
      <c r="AO131" s="228">
        <f t="shared" si="411"/>
        <v>0</v>
      </c>
      <c r="AP131" s="228">
        <f t="shared" si="411"/>
        <v>0</v>
      </c>
      <c r="AQ131" s="228">
        <f t="shared" si="411"/>
        <v>0</v>
      </c>
      <c r="AR131" s="228">
        <f t="shared" si="411"/>
        <v>0</v>
      </c>
      <c r="AS131" s="228">
        <f t="shared" si="411"/>
        <v>0</v>
      </c>
      <c r="AT131" s="228">
        <f t="shared" si="411"/>
        <v>0</v>
      </c>
      <c r="AU131" s="228">
        <f t="shared" si="411"/>
        <v>0</v>
      </c>
      <c r="AV131" s="228">
        <f t="shared" si="411"/>
        <v>0</v>
      </c>
      <c r="AW131" s="228">
        <f t="shared" si="411"/>
        <v>0</v>
      </c>
      <c r="AX131" s="230">
        <f t="shared" si="405"/>
        <v>0</v>
      </c>
      <c r="AY131" s="7" t="s">
        <v>24</v>
      </c>
      <c r="AZ131" s="167">
        <v>0</v>
      </c>
      <c r="BA131" s="133"/>
      <c r="BB131" s="228">
        <f t="shared" ref="BB131:BM131" si="412">$D$131</f>
        <v>0</v>
      </c>
      <c r="BC131" s="228">
        <f t="shared" si="412"/>
        <v>0</v>
      </c>
      <c r="BD131" s="228">
        <f t="shared" si="412"/>
        <v>0</v>
      </c>
      <c r="BE131" s="228">
        <f t="shared" si="412"/>
        <v>0</v>
      </c>
      <c r="BF131" s="228">
        <f t="shared" si="412"/>
        <v>0</v>
      </c>
      <c r="BG131" s="228">
        <f t="shared" si="412"/>
        <v>0</v>
      </c>
      <c r="BH131" s="228">
        <f t="shared" si="412"/>
        <v>0</v>
      </c>
      <c r="BI131" s="228">
        <f t="shared" si="412"/>
        <v>0</v>
      </c>
      <c r="BJ131" s="228">
        <f t="shared" si="412"/>
        <v>0</v>
      </c>
      <c r="BK131" s="228">
        <f t="shared" si="412"/>
        <v>0</v>
      </c>
      <c r="BL131" s="228">
        <f t="shared" si="412"/>
        <v>0</v>
      </c>
      <c r="BM131" s="228">
        <f t="shared" si="412"/>
        <v>0</v>
      </c>
      <c r="BN131" s="230">
        <f t="shared" si="407"/>
        <v>0</v>
      </c>
    </row>
    <row r="132" spans="2:66" outlineLevel="1" x14ac:dyDescent="0.2">
      <c r="B132" s="50" t="s">
        <v>63</v>
      </c>
      <c r="C132" s="7" t="s">
        <v>59</v>
      </c>
      <c r="D132" s="167">
        <v>0</v>
      </c>
      <c r="E132" s="133"/>
      <c r="F132" s="228">
        <f t="shared" ref="F132:Q135" si="413">$D132*F$73</f>
        <v>0</v>
      </c>
      <c r="G132" s="228">
        <f t="shared" si="413"/>
        <v>0</v>
      </c>
      <c r="H132" s="228">
        <f t="shared" si="413"/>
        <v>0</v>
      </c>
      <c r="I132" s="228">
        <f t="shared" si="413"/>
        <v>0</v>
      </c>
      <c r="J132" s="228">
        <f t="shared" si="413"/>
        <v>0</v>
      </c>
      <c r="K132" s="228">
        <f t="shared" si="413"/>
        <v>0</v>
      </c>
      <c r="L132" s="228">
        <f t="shared" si="413"/>
        <v>0</v>
      </c>
      <c r="M132" s="228">
        <f t="shared" si="413"/>
        <v>0</v>
      </c>
      <c r="N132" s="228">
        <f t="shared" si="413"/>
        <v>0</v>
      </c>
      <c r="O132" s="228">
        <f t="shared" si="413"/>
        <v>0</v>
      </c>
      <c r="P132" s="228">
        <f t="shared" si="413"/>
        <v>0</v>
      </c>
      <c r="Q132" s="228">
        <f t="shared" si="413"/>
        <v>0</v>
      </c>
      <c r="R132" s="230">
        <f t="shared" si="401"/>
        <v>0</v>
      </c>
      <c r="S132" s="7" t="s">
        <v>59</v>
      </c>
      <c r="T132" s="167">
        <v>0</v>
      </c>
      <c r="U132" s="133"/>
      <c r="V132" s="228">
        <f t="shared" ref="V132:AG135" si="414">$D132*V$73</f>
        <v>0</v>
      </c>
      <c r="W132" s="228">
        <f t="shared" si="414"/>
        <v>0</v>
      </c>
      <c r="X132" s="228">
        <f t="shared" si="414"/>
        <v>0</v>
      </c>
      <c r="Y132" s="228">
        <f t="shared" si="414"/>
        <v>0</v>
      </c>
      <c r="Z132" s="228">
        <f t="shared" si="414"/>
        <v>0</v>
      </c>
      <c r="AA132" s="228">
        <f t="shared" si="414"/>
        <v>0</v>
      </c>
      <c r="AB132" s="228">
        <f t="shared" si="414"/>
        <v>0</v>
      </c>
      <c r="AC132" s="228">
        <f t="shared" si="414"/>
        <v>0</v>
      </c>
      <c r="AD132" s="228">
        <f t="shared" si="414"/>
        <v>0</v>
      </c>
      <c r="AE132" s="228">
        <f t="shared" si="414"/>
        <v>0</v>
      </c>
      <c r="AF132" s="228">
        <f t="shared" si="414"/>
        <v>0</v>
      </c>
      <c r="AG132" s="228">
        <f t="shared" si="414"/>
        <v>0</v>
      </c>
      <c r="AH132" s="230">
        <f t="shared" si="403"/>
        <v>0</v>
      </c>
      <c r="AI132" s="7" t="s">
        <v>59</v>
      </c>
      <c r="AJ132" s="167">
        <v>0</v>
      </c>
      <c r="AK132" s="133"/>
      <c r="AL132" s="228">
        <f t="shared" ref="AL132:AW135" si="415">$D132*AL$73</f>
        <v>0</v>
      </c>
      <c r="AM132" s="228">
        <f t="shared" si="415"/>
        <v>0</v>
      </c>
      <c r="AN132" s="228">
        <f t="shared" si="415"/>
        <v>0</v>
      </c>
      <c r="AO132" s="228">
        <f t="shared" si="415"/>
        <v>0</v>
      </c>
      <c r="AP132" s="228">
        <f t="shared" si="415"/>
        <v>0</v>
      </c>
      <c r="AQ132" s="228">
        <f t="shared" si="415"/>
        <v>0</v>
      </c>
      <c r="AR132" s="228">
        <f t="shared" si="415"/>
        <v>0</v>
      </c>
      <c r="AS132" s="228">
        <f t="shared" si="415"/>
        <v>0</v>
      </c>
      <c r="AT132" s="228">
        <f t="shared" si="415"/>
        <v>0</v>
      </c>
      <c r="AU132" s="228">
        <f t="shared" si="415"/>
        <v>0</v>
      </c>
      <c r="AV132" s="228">
        <f t="shared" si="415"/>
        <v>0</v>
      </c>
      <c r="AW132" s="228">
        <f t="shared" si="415"/>
        <v>0</v>
      </c>
      <c r="AX132" s="230">
        <f t="shared" si="405"/>
        <v>0</v>
      </c>
      <c r="AY132" s="7" t="s">
        <v>59</v>
      </c>
      <c r="AZ132" s="167">
        <v>0</v>
      </c>
      <c r="BA132" s="133"/>
      <c r="BB132" s="228">
        <f t="shared" ref="BB132:BM135" si="416">$D132*BB$73</f>
        <v>0</v>
      </c>
      <c r="BC132" s="228">
        <f t="shared" si="416"/>
        <v>0</v>
      </c>
      <c r="BD132" s="228">
        <f t="shared" si="416"/>
        <v>0</v>
      </c>
      <c r="BE132" s="228">
        <f t="shared" si="416"/>
        <v>0</v>
      </c>
      <c r="BF132" s="228">
        <f t="shared" si="416"/>
        <v>0</v>
      </c>
      <c r="BG132" s="228">
        <f t="shared" si="416"/>
        <v>0</v>
      </c>
      <c r="BH132" s="228">
        <f t="shared" si="416"/>
        <v>0</v>
      </c>
      <c r="BI132" s="228">
        <f t="shared" si="416"/>
        <v>0</v>
      </c>
      <c r="BJ132" s="228">
        <f t="shared" si="416"/>
        <v>0</v>
      </c>
      <c r="BK132" s="228">
        <f t="shared" si="416"/>
        <v>0</v>
      </c>
      <c r="BL132" s="228">
        <f t="shared" si="416"/>
        <v>0</v>
      </c>
      <c r="BM132" s="228">
        <f t="shared" si="416"/>
        <v>0</v>
      </c>
      <c r="BN132" s="230">
        <f t="shared" si="407"/>
        <v>0</v>
      </c>
    </row>
    <row r="133" spans="2:66" outlineLevel="1" x14ac:dyDescent="0.2">
      <c r="B133" s="50" t="s">
        <v>64</v>
      </c>
      <c r="C133" s="7" t="s">
        <v>59</v>
      </c>
      <c r="D133" s="167">
        <v>0</v>
      </c>
      <c r="E133" s="133"/>
      <c r="F133" s="228">
        <v>0</v>
      </c>
      <c r="G133" s="228">
        <v>0</v>
      </c>
      <c r="H133" s="228">
        <v>0</v>
      </c>
      <c r="I133" s="228">
        <v>0</v>
      </c>
      <c r="J133" s="228">
        <v>0</v>
      </c>
      <c r="K133" s="228">
        <v>0</v>
      </c>
      <c r="L133" s="228">
        <v>0</v>
      </c>
      <c r="M133" s="228">
        <v>0</v>
      </c>
      <c r="N133" s="228">
        <v>0</v>
      </c>
      <c r="O133" s="228">
        <v>0</v>
      </c>
      <c r="P133" s="228">
        <v>0</v>
      </c>
      <c r="Q133" s="228">
        <v>0</v>
      </c>
      <c r="R133" s="230">
        <f t="shared" si="401"/>
        <v>0</v>
      </c>
      <c r="S133" s="7" t="s">
        <v>59</v>
      </c>
      <c r="T133" s="167">
        <v>0</v>
      </c>
      <c r="U133" s="133"/>
      <c r="V133" s="228">
        <v>0</v>
      </c>
      <c r="W133" s="228">
        <v>0</v>
      </c>
      <c r="X133" s="228">
        <v>0</v>
      </c>
      <c r="Y133" s="228">
        <v>0</v>
      </c>
      <c r="Z133" s="228">
        <v>0</v>
      </c>
      <c r="AA133" s="228">
        <v>0</v>
      </c>
      <c r="AB133" s="228">
        <v>0</v>
      </c>
      <c r="AC133" s="228">
        <v>0</v>
      </c>
      <c r="AD133" s="228">
        <v>0</v>
      </c>
      <c r="AE133" s="228">
        <v>0</v>
      </c>
      <c r="AF133" s="228">
        <v>0</v>
      </c>
      <c r="AG133" s="228">
        <v>0</v>
      </c>
      <c r="AH133" s="230">
        <f t="shared" si="403"/>
        <v>0</v>
      </c>
      <c r="AI133" s="7" t="s">
        <v>59</v>
      </c>
      <c r="AJ133" s="167">
        <v>0</v>
      </c>
      <c r="AK133" s="133"/>
      <c r="AL133" s="228">
        <v>0</v>
      </c>
      <c r="AM133" s="228">
        <v>0</v>
      </c>
      <c r="AN133" s="228">
        <v>0</v>
      </c>
      <c r="AO133" s="228">
        <v>0</v>
      </c>
      <c r="AP133" s="228">
        <v>0</v>
      </c>
      <c r="AQ133" s="228">
        <v>0</v>
      </c>
      <c r="AR133" s="228">
        <v>0</v>
      </c>
      <c r="AS133" s="228">
        <v>0</v>
      </c>
      <c r="AT133" s="228">
        <v>0</v>
      </c>
      <c r="AU133" s="228">
        <v>0</v>
      </c>
      <c r="AV133" s="228">
        <v>0</v>
      </c>
      <c r="AW133" s="228">
        <v>0</v>
      </c>
      <c r="AX133" s="230">
        <f t="shared" si="405"/>
        <v>0</v>
      </c>
      <c r="AY133" s="7" t="s">
        <v>59</v>
      </c>
      <c r="AZ133" s="167">
        <v>0</v>
      </c>
      <c r="BA133" s="133"/>
      <c r="BB133" s="228">
        <v>0</v>
      </c>
      <c r="BC133" s="228">
        <v>0</v>
      </c>
      <c r="BD133" s="228">
        <v>0</v>
      </c>
      <c r="BE133" s="228">
        <v>0</v>
      </c>
      <c r="BF133" s="228">
        <v>0</v>
      </c>
      <c r="BG133" s="228">
        <v>0</v>
      </c>
      <c r="BH133" s="228">
        <v>0</v>
      </c>
      <c r="BI133" s="228">
        <v>0</v>
      </c>
      <c r="BJ133" s="228">
        <v>0</v>
      </c>
      <c r="BK133" s="228">
        <v>0</v>
      </c>
      <c r="BL133" s="228">
        <v>0</v>
      </c>
      <c r="BM133" s="228">
        <v>0</v>
      </c>
      <c r="BN133" s="230">
        <f t="shared" si="407"/>
        <v>0</v>
      </c>
    </row>
    <row r="134" spans="2:66" outlineLevel="1" x14ac:dyDescent="0.2">
      <c r="B134" s="50" t="s">
        <v>65</v>
      </c>
      <c r="C134" s="7" t="s">
        <v>59</v>
      </c>
      <c r="D134" s="167">
        <v>0</v>
      </c>
      <c r="E134" s="133" t="s">
        <v>252</v>
      </c>
      <c r="F134" s="228">
        <f t="shared" ref="F134:Q134" si="417">$D134*F73</f>
        <v>0</v>
      </c>
      <c r="G134" s="228">
        <f t="shared" si="417"/>
        <v>0</v>
      </c>
      <c r="H134" s="228">
        <f t="shared" si="417"/>
        <v>0</v>
      </c>
      <c r="I134" s="228">
        <f t="shared" si="417"/>
        <v>0</v>
      </c>
      <c r="J134" s="228">
        <f t="shared" si="417"/>
        <v>0</v>
      </c>
      <c r="K134" s="228">
        <f t="shared" si="417"/>
        <v>0</v>
      </c>
      <c r="L134" s="228">
        <f t="shared" si="417"/>
        <v>0</v>
      </c>
      <c r="M134" s="228">
        <f t="shared" si="417"/>
        <v>0</v>
      </c>
      <c r="N134" s="228">
        <f t="shared" si="417"/>
        <v>0</v>
      </c>
      <c r="O134" s="228">
        <f t="shared" si="417"/>
        <v>0</v>
      </c>
      <c r="P134" s="228">
        <f t="shared" si="417"/>
        <v>0</v>
      </c>
      <c r="Q134" s="228">
        <f t="shared" si="417"/>
        <v>0</v>
      </c>
      <c r="R134" s="230">
        <f t="shared" si="401"/>
        <v>0</v>
      </c>
      <c r="S134" s="7" t="s">
        <v>59</v>
      </c>
      <c r="T134" s="167">
        <v>200</v>
      </c>
      <c r="U134" s="133" t="s">
        <v>252</v>
      </c>
      <c r="V134" s="228">
        <f>$T134*V73</f>
        <v>3600</v>
      </c>
      <c r="W134" s="228">
        <f t="shared" ref="W134:AG134" si="418">$T134*W73</f>
        <v>3600</v>
      </c>
      <c r="X134" s="228">
        <f t="shared" si="418"/>
        <v>3600</v>
      </c>
      <c r="Y134" s="228">
        <f t="shared" si="418"/>
        <v>3600</v>
      </c>
      <c r="Z134" s="228">
        <f t="shared" si="418"/>
        <v>3600</v>
      </c>
      <c r="AA134" s="228">
        <f t="shared" si="418"/>
        <v>3600</v>
      </c>
      <c r="AB134" s="228">
        <f t="shared" si="418"/>
        <v>3600</v>
      </c>
      <c r="AC134" s="228">
        <f t="shared" si="418"/>
        <v>3600</v>
      </c>
      <c r="AD134" s="228">
        <f t="shared" si="418"/>
        <v>3600</v>
      </c>
      <c r="AE134" s="228">
        <f t="shared" si="418"/>
        <v>3600</v>
      </c>
      <c r="AF134" s="228">
        <f t="shared" si="418"/>
        <v>3600</v>
      </c>
      <c r="AG134" s="228">
        <f t="shared" si="418"/>
        <v>3600</v>
      </c>
      <c r="AH134" s="230">
        <f t="shared" si="403"/>
        <v>43200</v>
      </c>
      <c r="AI134" s="7" t="s">
        <v>59</v>
      </c>
      <c r="AJ134" s="167">
        <v>200</v>
      </c>
      <c r="AK134" s="133" t="s">
        <v>252</v>
      </c>
      <c r="AL134" s="228">
        <f>$T134*AL73</f>
        <v>7600</v>
      </c>
      <c r="AM134" s="228">
        <f t="shared" ref="AM134:AW134" si="419">$T134*AM73</f>
        <v>7600</v>
      </c>
      <c r="AN134" s="228">
        <f t="shared" si="419"/>
        <v>7600</v>
      </c>
      <c r="AO134" s="228">
        <f t="shared" si="419"/>
        <v>7600</v>
      </c>
      <c r="AP134" s="228">
        <f t="shared" si="419"/>
        <v>7600</v>
      </c>
      <c r="AQ134" s="228">
        <f t="shared" si="419"/>
        <v>7600</v>
      </c>
      <c r="AR134" s="228">
        <f t="shared" si="419"/>
        <v>7600</v>
      </c>
      <c r="AS134" s="228">
        <f t="shared" si="419"/>
        <v>7600</v>
      </c>
      <c r="AT134" s="228">
        <f t="shared" si="419"/>
        <v>7600</v>
      </c>
      <c r="AU134" s="228">
        <f t="shared" si="419"/>
        <v>7600</v>
      </c>
      <c r="AV134" s="228">
        <f t="shared" si="419"/>
        <v>7600</v>
      </c>
      <c r="AW134" s="228">
        <f t="shared" si="419"/>
        <v>7600</v>
      </c>
      <c r="AX134" s="230">
        <f t="shared" si="405"/>
        <v>91200</v>
      </c>
      <c r="AY134" s="7" t="s">
        <v>59</v>
      </c>
      <c r="AZ134" s="167">
        <v>200</v>
      </c>
      <c r="BA134" s="133" t="s">
        <v>252</v>
      </c>
      <c r="BB134" s="228">
        <f>$T134*BB73</f>
        <v>13000</v>
      </c>
      <c r="BC134" s="228">
        <f t="shared" ref="BC134:BM134" si="420">$T134*BC73</f>
        <v>13000</v>
      </c>
      <c r="BD134" s="228">
        <f t="shared" si="420"/>
        <v>13000</v>
      </c>
      <c r="BE134" s="228">
        <f t="shared" si="420"/>
        <v>13000</v>
      </c>
      <c r="BF134" s="228">
        <f t="shared" si="420"/>
        <v>13000</v>
      </c>
      <c r="BG134" s="228">
        <f t="shared" si="420"/>
        <v>13000</v>
      </c>
      <c r="BH134" s="228">
        <f t="shared" si="420"/>
        <v>13000</v>
      </c>
      <c r="BI134" s="228">
        <f t="shared" si="420"/>
        <v>13000</v>
      </c>
      <c r="BJ134" s="228">
        <f t="shared" si="420"/>
        <v>13000</v>
      </c>
      <c r="BK134" s="228">
        <f t="shared" si="420"/>
        <v>13000</v>
      </c>
      <c r="BL134" s="228">
        <f t="shared" si="420"/>
        <v>13000</v>
      </c>
      <c r="BM134" s="228">
        <f t="shared" si="420"/>
        <v>13000</v>
      </c>
      <c r="BN134" s="230">
        <f t="shared" si="407"/>
        <v>156000</v>
      </c>
    </row>
    <row r="135" spans="2:66" outlineLevel="1" x14ac:dyDescent="0.2">
      <c r="B135" s="50" t="s">
        <v>66</v>
      </c>
      <c r="C135" s="7" t="s">
        <v>59</v>
      </c>
      <c r="D135" s="167">
        <v>0</v>
      </c>
      <c r="E135" s="133"/>
      <c r="F135" s="228">
        <f t="shared" si="413"/>
        <v>0</v>
      </c>
      <c r="G135" s="228">
        <f t="shared" si="413"/>
        <v>0</v>
      </c>
      <c r="H135" s="228">
        <f t="shared" si="413"/>
        <v>0</v>
      </c>
      <c r="I135" s="228">
        <f t="shared" si="413"/>
        <v>0</v>
      </c>
      <c r="J135" s="228">
        <f t="shared" si="413"/>
        <v>0</v>
      </c>
      <c r="K135" s="228">
        <f t="shared" si="413"/>
        <v>0</v>
      </c>
      <c r="L135" s="228">
        <f t="shared" si="413"/>
        <v>0</v>
      </c>
      <c r="M135" s="228">
        <f t="shared" si="413"/>
        <v>0</v>
      </c>
      <c r="N135" s="228">
        <f t="shared" si="413"/>
        <v>0</v>
      </c>
      <c r="O135" s="228">
        <f t="shared" si="413"/>
        <v>0</v>
      </c>
      <c r="P135" s="228">
        <f t="shared" si="413"/>
        <v>0</v>
      </c>
      <c r="Q135" s="228">
        <f t="shared" si="413"/>
        <v>0</v>
      </c>
      <c r="R135" s="230">
        <f t="shared" si="401"/>
        <v>0</v>
      </c>
      <c r="S135" s="7" t="s">
        <v>59</v>
      </c>
      <c r="T135" s="167">
        <v>0</v>
      </c>
      <c r="U135" s="133"/>
      <c r="V135" s="228">
        <f t="shared" si="414"/>
        <v>0</v>
      </c>
      <c r="W135" s="228">
        <f t="shared" si="414"/>
        <v>0</v>
      </c>
      <c r="X135" s="228">
        <f t="shared" si="414"/>
        <v>0</v>
      </c>
      <c r="Y135" s="228">
        <f t="shared" si="414"/>
        <v>0</v>
      </c>
      <c r="Z135" s="228">
        <f t="shared" si="414"/>
        <v>0</v>
      </c>
      <c r="AA135" s="228">
        <f t="shared" si="414"/>
        <v>0</v>
      </c>
      <c r="AB135" s="228">
        <f t="shared" si="414"/>
        <v>0</v>
      </c>
      <c r="AC135" s="228">
        <f t="shared" si="414"/>
        <v>0</v>
      </c>
      <c r="AD135" s="228">
        <f t="shared" si="414"/>
        <v>0</v>
      </c>
      <c r="AE135" s="228">
        <f t="shared" si="414"/>
        <v>0</v>
      </c>
      <c r="AF135" s="228">
        <f t="shared" si="414"/>
        <v>0</v>
      </c>
      <c r="AG135" s="228">
        <f t="shared" si="414"/>
        <v>0</v>
      </c>
      <c r="AH135" s="230">
        <f t="shared" si="403"/>
        <v>0</v>
      </c>
      <c r="AI135" s="7" t="s">
        <v>59</v>
      </c>
      <c r="AJ135" s="167">
        <v>0</v>
      </c>
      <c r="AK135" s="133"/>
      <c r="AL135" s="228">
        <f t="shared" si="415"/>
        <v>0</v>
      </c>
      <c r="AM135" s="228">
        <f t="shared" si="415"/>
        <v>0</v>
      </c>
      <c r="AN135" s="228">
        <f t="shared" si="415"/>
        <v>0</v>
      </c>
      <c r="AO135" s="228">
        <f t="shared" si="415"/>
        <v>0</v>
      </c>
      <c r="AP135" s="228">
        <f t="shared" si="415"/>
        <v>0</v>
      </c>
      <c r="AQ135" s="228">
        <f t="shared" si="415"/>
        <v>0</v>
      </c>
      <c r="AR135" s="228">
        <f t="shared" si="415"/>
        <v>0</v>
      </c>
      <c r="AS135" s="228">
        <f t="shared" si="415"/>
        <v>0</v>
      </c>
      <c r="AT135" s="228">
        <f t="shared" si="415"/>
        <v>0</v>
      </c>
      <c r="AU135" s="228">
        <f t="shared" si="415"/>
        <v>0</v>
      </c>
      <c r="AV135" s="228">
        <f t="shared" si="415"/>
        <v>0</v>
      </c>
      <c r="AW135" s="228">
        <f t="shared" si="415"/>
        <v>0</v>
      </c>
      <c r="AX135" s="230">
        <f t="shared" si="405"/>
        <v>0</v>
      </c>
      <c r="AY135" s="7" t="s">
        <v>59</v>
      </c>
      <c r="AZ135" s="167">
        <v>0</v>
      </c>
      <c r="BA135" s="133"/>
      <c r="BB135" s="228">
        <f t="shared" si="416"/>
        <v>0</v>
      </c>
      <c r="BC135" s="228">
        <f t="shared" si="416"/>
        <v>0</v>
      </c>
      <c r="BD135" s="228">
        <f t="shared" si="416"/>
        <v>0</v>
      </c>
      <c r="BE135" s="228">
        <f t="shared" si="416"/>
        <v>0</v>
      </c>
      <c r="BF135" s="228">
        <f t="shared" si="416"/>
        <v>0</v>
      </c>
      <c r="BG135" s="228">
        <f t="shared" si="416"/>
        <v>0</v>
      </c>
      <c r="BH135" s="228">
        <f t="shared" si="416"/>
        <v>0</v>
      </c>
      <c r="BI135" s="228">
        <f t="shared" si="416"/>
        <v>0</v>
      </c>
      <c r="BJ135" s="228">
        <f t="shared" si="416"/>
        <v>0</v>
      </c>
      <c r="BK135" s="228">
        <f t="shared" si="416"/>
        <v>0</v>
      </c>
      <c r="BL135" s="228">
        <f t="shared" si="416"/>
        <v>0</v>
      </c>
      <c r="BM135" s="228">
        <f t="shared" si="416"/>
        <v>0</v>
      </c>
      <c r="BN135" s="230">
        <f t="shared" si="407"/>
        <v>0</v>
      </c>
    </row>
    <row r="136" spans="2:66" outlineLevel="1" x14ac:dyDescent="0.2">
      <c r="B136" s="50" t="s">
        <v>67</v>
      </c>
      <c r="C136" s="7" t="s">
        <v>59</v>
      </c>
      <c r="D136" s="167">
        <v>0</v>
      </c>
      <c r="E136" s="133"/>
      <c r="F136" s="228">
        <v>0</v>
      </c>
      <c r="G136" s="228">
        <v>0</v>
      </c>
      <c r="H136" s="228">
        <v>0</v>
      </c>
      <c r="I136" s="228">
        <v>0</v>
      </c>
      <c r="J136" s="228">
        <v>0</v>
      </c>
      <c r="K136" s="228">
        <v>0</v>
      </c>
      <c r="L136" s="228">
        <v>0</v>
      </c>
      <c r="M136" s="228">
        <v>0</v>
      </c>
      <c r="N136" s="228">
        <v>0</v>
      </c>
      <c r="O136" s="228">
        <v>0</v>
      </c>
      <c r="P136" s="228">
        <v>0</v>
      </c>
      <c r="Q136" s="228">
        <v>0</v>
      </c>
      <c r="R136" s="230">
        <f t="shared" si="401"/>
        <v>0</v>
      </c>
      <c r="S136" s="7" t="s">
        <v>59</v>
      </c>
      <c r="T136" s="167">
        <v>0</v>
      </c>
      <c r="U136" s="133"/>
      <c r="V136" s="228">
        <v>0</v>
      </c>
      <c r="W136" s="228">
        <v>0</v>
      </c>
      <c r="X136" s="228">
        <v>0</v>
      </c>
      <c r="Y136" s="228">
        <v>0</v>
      </c>
      <c r="Z136" s="228">
        <v>0</v>
      </c>
      <c r="AA136" s="228">
        <v>0</v>
      </c>
      <c r="AB136" s="228">
        <v>0</v>
      </c>
      <c r="AC136" s="228">
        <v>0</v>
      </c>
      <c r="AD136" s="228">
        <v>0</v>
      </c>
      <c r="AE136" s="228">
        <v>0</v>
      </c>
      <c r="AF136" s="228">
        <v>0</v>
      </c>
      <c r="AG136" s="228">
        <v>0</v>
      </c>
      <c r="AH136" s="230">
        <f t="shared" si="403"/>
        <v>0</v>
      </c>
      <c r="AI136" s="7" t="s">
        <v>59</v>
      </c>
      <c r="AJ136" s="167">
        <v>0</v>
      </c>
      <c r="AK136" s="133"/>
      <c r="AL136" s="228">
        <v>0</v>
      </c>
      <c r="AM136" s="228">
        <v>0</v>
      </c>
      <c r="AN136" s="228">
        <v>0</v>
      </c>
      <c r="AO136" s="228">
        <v>0</v>
      </c>
      <c r="AP136" s="228">
        <v>0</v>
      </c>
      <c r="AQ136" s="228">
        <v>0</v>
      </c>
      <c r="AR136" s="228">
        <v>0</v>
      </c>
      <c r="AS136" s="228">
        <v>0</v>
      </c>
      <c r="AT136" s="228">
        <v>0</v>
      </c>
      <c r="AU136" s="228">
        <v>0</v>
      </c>
      <c r="AV136" s="228">
        <v>0</v>
      </c>
      <c r="AW136" s="228">
        <v>0</v>
      </c>
      <c r="AX136" s="230">
        <f t="shared" si="405"/>
        <v>0</v>
      </c>
      <c r="AY136" s="7" t="s">
        <v>59</v>
      </c>
      <c r="AZ136" s="167">
        <v>0</v>
      </c>
      <c r="BA136" s="133"/>
      <c r="BB136" s="228">
        <v>0</v>
      </c>
      <c r="BC136" s="228">
        <v>0</v>
      </c>
      <c r="BD136" s="228">
        <v>0</v>
      </c>
      <c r="BE136" s="228">
        <v>0</v>
      </c>
      <c r="BF136" s="228">
        <v>0</v>
      </c>
      <c r="BG136" s="228">
        <v>0</v>
      </c>
      <c r="BH136" s="228">
        <v>0</v>
      </c>
      <c r="BI136" s="228">
        <v>0</v>
      </c>
      <c r="BJ136" s="228">
        <v>0</v>
      </c>
      <c r="BK136" s="228">
        <v>0</v>
      </c>
      <c r="BL136" s="228">
        <v>0</v>
      </c>
      <c r="BM136" s="228">
        <v>0</v>
      </c>
      <c r="BN136" s="230">
        <f t="shared" si="407"/>
        <v>0</v>
      </c>
    </row>
    <row r="137" spans="2:66" outlineLevel="1" x14ac:dyDescent="0.2">
      <c r="B137" s="50" t="s">
        <v>68</v>
      </c>
      <c r="C137" s="7" t="s">
        <v>59</v>
      </c>
      <c r="D137" s="167">
        <v>0</v>
      </c>
      <c r="E137" s="133"/>
      <c r="F137" s="228">
        <v>0</v>
      </c>
      <c r="G137" s="228">
        <v>0</v>
      </c>
      <c r="H137" s="228">
        <v>0</v>
      </c>
      <c r="I137" s="228">
        <v>0</v>
      </c>
      <c r="J137" s="228">
        <v>0</v>
      </c>
      <c r="K137" s="228">
        <v>0</v>
      </c>
      <c r="L137" s="228">
        <v>0</v>
      </c>
      <c r="M137" s="228">
        <v>0</v>
      </c>
      <c r="N137" s="228">
        <v>0</v>
      </c>
      <c r="O137" s="228">
        <v>0</v>
      </c>
      <c r="P137" s="228">
        <v>0</v>
      </c>
      <c r="Q137" s="228">
        <v>0</v>
      </c>
      <c r="R137" s="230">
        <f t="shared" si="401"/>
        <v>0</v>
      </c>
      <c r="S137" s="7" t="s">
        <v>59</v>
      </c>
      <c r="T137" s="167">
        <v>0</v>
      </c>
      <c r="U137" s="133"/>
      <c r="V137" s="228">
        <v>0</v>
      </c>
      <c r="W137" s="228">
        <v>0</v>
      </c>
      <c r="X137" s="228">
        <v>0</v>
      </c>
      <c r="Y137" s="228">
        <v>0</v>
      </c>
      <c r="Z137" s="228">
        <v>0</v>
      </c>
      <c r="AA137" s="228">
        <v>0</v>
      </c>
      <c r="AB137" s="228">
        <v>0</v>
      </c>
      <c r="AC137" s="228">
        <v>0</v>
      </c>
      <c r="AD137" s="228">
        <v>0</v>
      </c>
      <c r="AE137" s="228">
        <v>0</v>
      </c>
      <c r="AF137" s="228">
        <v>0</v>
      </c>
      <c r="AG137" s="228">
        <v>0</v>
      </c>
      <c r="AH137" s="230">
        <f t="shared" si="403"/>
        <v>0</v>
      </c>
      <c r="AI137" s="7" t="s">
        <v>59</v>
      </c>
      <c r="AJ137" s="167">
        <v>0</v>
      </c>
      <c r="AK137" s="133"/>
      <c r="AL137" s="228">
        <v>0</v>
      </c>
      <c r="AM137" s="228">
        <v>0</v>
      </c>
      <c r="AN137" s="228">
        <v>0</v>
      </c>
      <c r="AO137" s="228">
        <v>0</v>
      </c>
      <c r="AP137" s="228">
        <v>0</v>
      </c>
      <c r="AQ137" s="228">
        <v>0</v>
      </c>
      <c r="AR137" s="228">
        <v>0</v>
      </c>
      <c r="AS137" s="228">
        <v>0</v>
      </c>
      <c r="AT137" s="228">
        <v>0</v>
      </c>
      <c r="AU137" s="228">
        <v>0</v>
      </c>
      <c r="AV137" s="228">
        <v>0</v>
      </c>
      <c r="AW137" s="228">
        <v>0</v>
      </c>
      <c r="AX137" s="230">
        <f t="shared" si="405"/>
        <v>0</v>
      </c>
      <c r="AY137" s="7" t="s">
        <v>59</v>
      </c>
      <c r="AZ137" s="167">
        <v>0</v>
      </c>
      <c r="BA137" s="133"/>
      <c r="BB137" s="228">
        <v>0</v>
      </c>
      <c r="BC137" s="228">
        <v>0</v>
      </c>
      <c r="BD137" s="228">
        <v>0</v>
      </c>
      <c r="BE137" s="228">
        <v>0</v>
      </c>
      <c r="BF137" s="228">
        <v>0</v>
      </c>
      <c r="BG137" s="228">
        <v>0</v>
      </c>
      <c r="BH137" s="228">
        <v>0</v>
      </c>
      <c r="BI137" s="228">
        <v>0</v>
      </c>
      <c r="BJ137" s="228">
        <v>0</v>
      </c>
      <c r="BK137" s="228">
        <v>0</v>
      </c>
      <c r="BL137" s="228">
        <v>0</v>
      </c>
      <c r="BM137" s="228">
        <v>0</v>
      </c>
      <c r="BN137" s="230">
        <f t="shared" si="407"/>
        <v>0</v>
      </c>
    </row>
    <row r="138" spans="2:66" outlineLevel="1" x14ac:dyDescent="0.2">
      <c r="B138" s="50" t="s">
        <v>110</v>
      </c>
      <c r="C138" s="7" t="s">
        <v>69</v>
      </c>
      <c r="D138" s="167">
        <v>0</v>
      </c>
      <c r="E138" s="133"/>
      <c r="F138" s="228">
        <f>$D138</f>
        <v>0</v>
      </c>
      <c r="G138" s="228">
        <f t="shared" ref="G138:Q138" si="421">$D138</f>
        <v>0</v>
      </c>
      <c r="H138" s="228">
        <f t="shared" si="421"/>
        <v>0</v>
      </c>
      <c r="I138" s="228">
        <f t="shared" si="421"/>
        <v>0</v>
      </c>
      <c r="J138" s="228">
        <f t="shared" si="421"/>
        <v>0</v>
      </c>
      <c r="K138" s="228">
        <f t="shared" si="421"/>
        <v>0</v>
      </c>
      <c r="L138" s="228">
        <f t="shared" si="421"/>
        <v>0</v>
      </c>
      <c r="M138" s="228">
        <f t="shared" si="421"/>
        <v>0</v>
      </c>
      <c r="N138" s="228">
        <f t="shared" si="421"/>
        <v>0</v>
      </c>
      <c r="O138" s="228">
        <f t="shared" si="421"/>
        <v>0</v>
      </c>
      <c r="P138" s="228">
        <f t="shared" si="421"/>
        <v>0</v>
      </c>
      <c r="Q138" s="228">
        <f t="shared" si="421"/>
        <v>0</v>
      </c>
      <c r="R138" s="230">
        <f>SUM(F138:Q138)</f>
        <v>0</v>
      </c>
      <c r="S138" s="7" t="s">
        <v>69</v>
      </c>
      <c r="T138" s="167">
        <v>500</v>
      </c>
      <c r="U138" s="133"/>
      <c r="V138" s="228">
        <f>$T138</f>
        <v>500</v>
      </c>
      <c r="W138" s="228">
        <f t="shared" ref="W138:AG140" si="422">$T138</f>
        <v>500</v>
      </c>
      <c r="X138" s="228">
        <f t="shared" si="422"/>
        <v>500</v>
      </c>
      <c r="Y138" s="228">
        <f t="shared" si="422"/>
        <v>500</v>
      </c>
      <c r="Z138" s="228">
        <f t="shared" si="422"/>
        <v>500</v>
      </c>
      <c r="AA138" s="228">
        <f t="shared" si="422"/>
        <v>500</v>
      </c>
      <c r="AB138" s="228">
        <f t="shared" si="422"/>
        <v>500</v>
      </c>
      <c r="AC138" s="228">
        <f t="shared" si="422"/>
        <v>500</v>
      </c>
      <c r="AD138" s="228">
        <f t="shared" si="422"/>
        <v>500</v>
      </c>
      <c r="AE138" s="228">
        <f t="shared" si="422"/>
        <v>500</v>
      </c>
      <c r="AF138" s="228">
        <f t="shared" si="422"/>
        <v>500</v>
      </c>
      <c r="AG138" s="228">
        <f t="shared" si="422"/>
        <v>500</v>
      </c>
      <c r="AH138" s="230">
        <f>SUM(V138:AG138)</f>
        <v>6000</v>
      </c>
      <c r="AI138" s="7" t="s">
        <v>69</v>
      </c>
      <c r="AJ138" s="167">
        <v>500</v>
      </c>
      <c r="AK138" s="133"/>
      <c r="AL138" s="228">
        <f>$T138</f>
        <v>500</v>
      </c>
      <c r="AM138" s="228">
        <f t="shared" ref="AM138:AW140" si="423">$T138</f>
        <v>500</v>
      </c>
      <c r="AN138" s="228">
        <f t="shared" si="423"/>
        <v>500</v>
      </c>
      <c r="AO138" s="228">
        <f t="shared" si="423"/>
        <v>500</v>
      </c>
      <c r="AP138" s="228">
        <f t="shared" si="423"/>
        <v>500</v>
      </c>
      <c r="AQ138" s="228">
        <f t="shared" si="423"/>
        <v>500</v>
      </c>
      <c r="AR138" s="228">
        <f t="shared" si="423"/>
        <v>500</v>
      </c>
      <c r="AS138" s="228">
        <f t="shared" si="423"/>
        <v>500</v>
      </c>
      <c r="AT138" s="228">
        <f t="shared" si="423"/>
        <v>500</v>
      </c>
      <c r="AU138" s="228">
        <f t="shared" si="423"/>
        <v>500</v>
      </c>
      <c r="AV138" s="228">
        <f t="shared" si="423"/>
        <v>500</v>
      </c>
      <c r="AW138" s="228">
        <f t="shared" si="423"/>
        <v>500</v>
      </c>
      <c r="AX138" s="230">
        <f>SUM(AL138:AW138)</f>
        <v>6000</v>
      </c>
      <c r="AY138" s="7" t="s">
        <v>69</v>
      </c>
      <c r="AZ138" s="167">
        <v>500</v>
      </c>
      <c r="BA138" s="133"/>
      <c r="BB138" s="228">
        <f>$T138</f>
        <v>500</v>
      </c>
      <c r="BC138" s="228">
        <f t="shared" ref="BC138:BM140" si="424">$T138</f>
        <v>500</v>
      </c>
      <c r="BD138" s="228">
        <f t="shared" si="424"/>
        <v>500</v>
      </c>
      <c r="BE138" s="228">
        <f t="shared" si="424"/>
        <v>500</v>
      </c>
      <c r="BF138" s="228">
        <f t="shared" si="424"/>
        <v>500</v>
      </c>
      <c r="BG138" s="228">
        <f t="shared" si="424"/>
        <v>500</v>
      </c>
      <c r="BH138" s="228">
        <f t="shared" si="424"/>
        <v>500</v>
      </c>
      <c r="BI138" s="228">
        <f t="shared" si="424"/>
        <v>500</v>
      </c>
      <c r="BJ138" s="228">
        <f t="shared" si="424"/>
        <v>500</v>
      </c>
      <c r="BK138" s="228">
        <f t="shared" si="424"/>
        <v>500</v>
      </c>
      <c r="BL138" s="228">
        <f t="shared" si="424"/>
        <v>500</v>
      </c>
      <c r="BM138" s="228">
        <f t="shared" si="424"/>
        <v>500</v>
      </c>
      <c r="BN138" s="230">
        <f>SUM(BB138:BM138)</f>
        <v>6000</v>
      </c>
    </row>
    <row r="139" spans="2:66" outlineLevel="1" x14ac:dyDescent="0.2">
      <c r="B139" s="50" t="s">
        <v>70</v>
      </c>
      <c r="C139" s="7" t="s">
        <v>69</v>
      </c>
      <c r="D139" s="167">
        <v>0</v>
      </c>
      <c r="E139" s="133"/>
      <c r="F139" s="228">
        <f>$D139</f>
        <v>0</v>
      </c>
      <c r="G139" s="228">
        <f t="shared" ref="G139:Q140" si="425">$D139</f>
        <v>0</v>
      </c>
      <c r="H139" s="228">
        <f t="shared" si="425"/>
        <v>0</v>
      </c>
      <c r="I139" s="228">
        <f t="shared" si="425"/>
        <v>0</v>
      </c>
      <c r="J139" s="228">
        <f t="shared" si="425"/>
        <v>0</v>
      </c>
      <c r="K139" s="228">
        <f t="shared" si="425"/>
        <v>0</v>
      </c>
      <c r="L139" s="228">
        <f t="shared" si="425"/>
        <v>0</v>
      </c>
      <c r="M139" s="228">
        <f t="shared" si="425"/>
        <v>0</v>
      </c>
      <c r="N139" s="228">
        <f t="shared" si="425"/>
        <v>0</v>
      </c>
      <c r="O139" s="228">
        <f t="shared" si="425"/>
        <v>0</v>
      </c>
      <c r="P139" s="228">
        <f t="shared" si="425"/>
        <v>0</v>
      </c>
      <c r="Q139" s="228">
        <f t="shared" si="425"/>
        <v>0</v>
      </c>
      <c r="R139" s="230">
        <f>SUM(F139:Q139)</f>
        <v>0</v>
      </c>
      <c r="S139" s="7" t="s">
        <v>69</v>
      </c>
      <c r="T139" s="167">
        <v>2000</v>
      </c>
      <c r="U139" s="133"/>
      <c r="V139" s="228">
        <f>$T139</f>
        <v>2000</v>
      </c>
      <c r="W139" s="228">
        <f t="shared" si="422"/>
        <v>2000</v>
      </c>
      <c r="X139" s="228">
        <f t="shared" si="422"/>
        <v>2000</v>
      </c>
      <c r="Y139" s="228">
        <f t="shared" si="422"/>
        <v>2000</v>
      </c>
      <c r="Z139" s="228">
        <f t="shared" si="422"/>
        <v>2000</v>
      </c>
      <c r="AA139" s="228">
        <f t="shared" si="422"/>
        <v>2000</v>
      </c>
      <c r="AB139" s="228">
        <f t="shared" si="422"/>
        <v>2000</v>
      </c>
      <c r="AC139" s="228">
        <f t="shared" si="422"/>
        <v>2000</v>
      </c>
      <c r="AD139" s="228">
        <f t="shared" si="422"/>
        <v>2000</v>
      </c>
      <c r="AE139" s="228">
        <f t="shared" si="422"/>
        <v>2000</v>
      </c>
      <c r="AF139" s="228">
        <f t="shared" si="422"/>
        <v>2000</v>
      </c>
      <c r="AG139" s="228">
        <f t="shared" si="422"/>
        <v>2000</v>
      </c>
      <c r="AH139" s="230">
        <f>SUM(V139:AG139)</f>
        <v>24000</v>
      </c>
      <c r="AI139" s="7" t="s">
        <v>69</v>
      </c>
      <c r="AJ139" s="167">
        <v>2000</v>
      </c>
      <c r="AK139" s="133"/>
      <c r="AL139" s="228">
        <f>$T139</f>
        <v>2000</v>
      </c>
      <c r="AM139" s="228">
        <f t="shared" si="423"/>
        <v>2000</v>
      </c>
      <c r="AN139" s="228">
        <f t="shared" si="423"/>
        <v>2000</v>
      </c>
      <c r="AO139" s="228">
        <f t="shared" si="423"/>
        <v>2000</v>
      </c>
      <c r="AP139" s="228">
        <f t="shared" si="423"/>
        <v>2000</v>
      </c>
      <c r="AQ139" s="228">
        <f t="shared" si="423"/>
        <v>2000</v>
      </c>
      <c r="AR139" s="228">
        <f t="shared" si="423"/>
        <v>2000</v>
      </c>
      <c r="AS139" s="228">
        <f t="shared" si="423"/>
        <v>2000</v>
      </c>
      <c r="AT139" s="228">
        <f t="shared" si="423"/>
        <v>2000</v>
      </c>
      <c r="AU139" s="228">
        <f t="shared" si="423"/>
        <v>2000</v>
      </c>
      <c r="AV139" s="228">
        <f t="shared" si="423"/>
        <v>2000</v>
      </c>
      <c r="AW139" s="228">
        <f t="shared" si="423"/>
        <v>2000</v>
      </c>
      <c r="AX139" s="230">
        <f>SUM(AL139:AW139)</f>
        <v>24000</v>
      </c>
      <c r="AY139" s="7" t="s">
        <v>69</v>
      </c>
      <c r="AZ139" s="167">
        <v>2000</v>
      </c>
      <c r="BA139" s="133"/>
      <c r="BB139" s="228">
        <f>$T139</f>
        <v>2000</v>
      </c>
      <c r="BC139" s="228">
        <f t="shared" si="424"/>
        <v>2000</v>
      </c>
      <c r="BD139" s="228">
        <f t="shared" si="424"/>
        <v>2000</v>
      </c>
      <c r="BE139" s="228">
        <f t="shared" si="424"/>
        <v>2000</v>
      </c>
      <c r="BF139" s="228">
        <f t="shared" si="424"/>
        <v>2000</v>
      </c>
      <c r="BG139" s="228">
        <f t="shared" si="424"/>
        <v>2000</v>
      </c>
      <c r="BH139" s="228">
        <f t="shared" si="424"/>
        <v>2000</v>
      </c>
      <c r="BI139" s="228">
        <f t="shared" si="424"/>
        <v>2000</v>
      </c>
      <c r="BJ139" s="228">
        <f t="shared" si="424"/>
        <v>2000</v>
      </c>
      <c r="BK139" s="228">
        <f t="shared" si="424"/>
        <v>2000</v>
      </c>
      <c r="BL139" s="228">
        <f t="shared" si="424"/>
        <v>2000</v>
      </c>
      <c r="BM139" s="228">
        <f t="shared" si="424"/>
        <v>2000</v>
      </c>
      <c r="BN139" s="230">
        <f>SUM(BB139:BM139)</f>
        <v>24000</v>
      </c>
    </row>
    <row r="140" spans="2:66" outlineLevel="1" x14ac:dyDescent="0.2">
      <c r="B140" s="50" t="s">
        <v>150</v>
      </c>
      <c r="C140" s="7" t="s">
        <v>69</v>
      </c>
      <c r="D140" s="167">
        <v>0</v>
      </c>
      <c r="E140" s="133"/>
      <c r="F140" s="228">
        <f>$D140</f>
        <v>0</v>
      </c>
      <c r="G140" s="228">
        <f t="shared" si="425"/>
        <v>0</v>
      </c>
      <c r="H140" s="228">
        <f t="shared" si="425"/>
        <v>0</v>
      </c>
      <c r="I140" s="228">
        <f t="shared" si="425"/>
        <v>0</v>
      </c>
      <c r="J140" s="228">
        <f t="shared" si="425"/>
        <v>0</v>
      </c>
      <c r="K140" s="228">
        <f t="shared" si="425"/>
        <v>0</v>
      </c>
      <c r="L140" s="228">
        <f t="shared" si="425"/>
        <v>0</v>
      </c>
      <c r="M140" s="228">
        <f t="shared" si="425"/>
        <v>0</v>
      </c>
      <c r="N140" s="228">
        <f t="shared" si="425"/>
        <v>0</v>
      </c>
      <c r="O140" s="228">
        <f t="shared" si="425"/>
        <v>0</v>
      </c>
      <c r="P140" s="228">
        <f t="shared" si="425"/>
        <v>0</v>
      </c>
      <c r="Q140" s="228">
        <f t="shared" si="425"/>
        <v>0</v>
      </c>
      <c r="R140" s="230">
        <f>SUM(F140:Q140)</f>
        <v>0</v>
      </c>
      <c r="S140" s="7" t="s">
        <v>69</v>
      </c>
      <c r="T140" s="167">
        <v>500</v>
      </c>
      <c r="U140" s="133"/>
      <c r="V140" s="228">
        <f>$T140</f>
        <v>500</v>
      </c>
      <c r="W140" s="228">
        <f t="shared" si="422"/>
        <v>500</v>
      </c>
      <c r="X140" s="228">
        <f t="shared" si="422"/>
        <v>500</v>
      </c>
      <c r="Y140" s="228">
        <f t="shared" si="422"/>
        <v>500</v>
      </c>
      <c r="Z140" s="228">
        <f t="shared" si="422"/>
        <v>500</v>
      </c>
      <c r="AA140" s="228">
        <f t="shared" si="422"/>
        <v>500</v>
      </c>
      <c r="AB140" s="228">
        <f t="shared" si="422"/>
        <v>500</v>
      </c>
      <c r="AC140" s="228">
        <f t="shared" si="422"/>
        <v>500</v>
      </c>
      <c r="AD140" s="228">
        <f t="shared" si="422"/>
        <v>500</v>
      </c>
      <c r="AE140" s="228">
        <f t="shared" si="422"/>
        <v>500</v>
      </c>
      <c r="AF140" s="228">
        <f t="shared" si="422"/>
        <v>500</v>
      </c>
      <c r="AG140" s="228">
        <f t="shared" si="422"/>
        <v>500</v>
      </c>
      <c r="AH140" s="230">
        <f>SUM(V140:AG140)</f>
        <v>6000</v>
      </c>
      <c r="AI140" s="7" t="s">
        <v>69</v>
      </c>
      <c r="AJ140" s="167">
        <v>500</v>
      </c>
      <c r="AK140" s="133"/>
      <c r="AL140" s="228">
        <f>$T140</f>
        <v>500</v>
      </c>
      <c r="AM140" s="228">
        <f t="shared" si="423"/>
        <v>500</v>
      </c>
      <c r="AN140" s="228">
        <f t="shared" si="423"/>
        <v>500</v>
      </c>
      <c r="AO140" s="228">
        <f t="shared" si="423"/>
        <v>500</v>
      </c>
      <c r="AP140" s="228">
        <f t="shared" si="423"/>
        <v>500</v>
      </c>
      <c r="AQ140" s="228">
        <f t="shared" si="423"/>
        <v>500</v>
      </c>
      <c r="AR140" s="228">
        <f t="shared" si="423"/>
        <v>500</v>
      </c>
      <c r="AS140" s="228">
        <f t="shared" si="423"/>
        <v>500</v>
      </c>
      <c r="AT140" s="228">
        <f t="shared" si="423"/>
        <v>500</v>
      </c>
      <c r="AU140" s="228">
        <f t="shared" si="423"/>
        <v>500</v>
      </c>
      <c r="AV140" s="228">
        <f t="shared" si="423"/>
        <v>500</v>
      </c>
      <c r="AW140" s="228">
        <f t="shared" si="423"/>
        <v>500</v>
      </c>
      <c r="AX140" s="230">
        <f>SUM(AL140:AW140)</f>
        <v>6000</v>
      </c>
      <c r="AY140" s="7" t="s">
        <v>69</v>
      </c>
      <c r="AZ140" s="167">
        <v>500</v>
      </c>
      <c r="BA140" s="133"/>
      <c r="BB140" s="228">
        <f>$T140</f>
        <v>500</v>
      </c>
      <c r="BC140" s="228">
        <f t="shared" si="424"/>
        <v>500</v>
      </c>
      <c r="BD140" s="228">
        <f t="shared" si="424"/>
        <v>500</v>
      </c>
      <c r="BE140" s="228">
        <f t="shared" si="424"/>
        <v>500</v>
      </c>
      <c r="BF140" s="228">
        <f t="shared" si="424"/>
        <v>500</v>
      </c>
      <c r="BG140" s="228">
        <f t="shared" si="424"/>
        <v>500</v>
      </c>
      <c r="BH140" s="228">
        <f t="shared" si="424"/>
        <v>500</v>
      </c>
      <c r="BI140" s="228">
        <f t="shared" si="424"/>
        <v>500</v>
      </c>
      <c r="BJ140" s="228">
        <f t="shared" si="424"/>
        <v>500</v>
      </c>
      <c r="BK140" s="228">
        <f t="shared" si="424"/>
        <v>500</v>
      </c>
      <c r="BL140" s="228">
        <f t="shared" si="424"/>
        <v>500</v>
      </c>
      <c r="BM140" s="228">
        <f t="shared" si="424"/>
        <v>500</v>
      </c>
      <c r="BN140" s="230">
        <f>SUM(BB140:BM140)</f>
        <v>6000</v>
      </c>
    </row>
    <row r="141" spans="2:66" outlineLevel="1" x14ac:dyDescent="0.2">
      <c r="B141" s="50" t="s">
        <v>71</v>
      </c>
      <c r="C141" s="7" t="s">
        <v>24</v>
      </c>
      <c r="D141" s="167">
        <v>0</v>
      </c>
      <c r="E141" s="133"/>
      <c r="F141" s="228">
        <f>$D$141</f>
        <v>0</v>
      </c>
      <c r="G141" s="228">
        <f t="shared" ref="G141:Q141" si="426">$D$141</f>
        <v>0</v>
      </c>
      <c r="H141" s="228">
        <f t="shared" si="426"/>
        <v>0</v>
      </c>
      <c r="I141" s="228">
        <f t="shared" si="426"/>
        <v>0</v>
      </c>
      <c r="J141" s="228">
        <f t="shared" si="426"/>
        <v>0</v>
      </c>
      <c r="K141" s="228">
        <f t="shared" si="426"/>
        <v>0</v>
      </c>
      <c r="L141" s="228">
        <f t="shared" si="426"/>
        <v>0</v>
      </c>
      <c r="M141" s="228">
        <f t="shared" si="426"/>
        <v>0</v>
      </c>
      <c r="N141" s="228">
        <f t="shared" si="426"/>
        <v>0</v>
      </c>
      <c r="O141" s="228">
        <f t="shared" si="426"/>
        <v>0</v>
      </c>
      <c r="P141" s="228">
        <f t="shared" si="426"/>
        <v>0</v>
      </c>
      <c r="Q141" s="228">
        <f t="shared" si="426"/>
        <v>0</v>
      </c>
      <c r="R141" s="230">
        <f t="shared" ref="R141:R146" si="427">SUM(F141:Q141)</f>
        <v>0</v>
      </c>
      <c r="S141" s="7" t="s">
        <v>24</v>
      </c>
      <c r="T141" s="167">
        <v>0</v>
      </c>
      <c r="U141" s="133"/>
      <c r="V141" s="228">
        <f>$D$141</f>
        <v>0</v>
      </c>
      <c r="W141" s="228">
        <f t="shared" ref="W141:AG141" si="428">$D$141</f>
        <v>0</v>
      </c>
      <c r="X141" s="228">
        <f t="shared" si="428"/>
        <v>0</v>
      </c>
      <c r="Y141" s="228">
        <f t="shared" si="428"/>
        <v>0</v>
      </c>
      <c r="Z141" s="228">
        <f t="shared" si="428"/>
        <v>0</v>
      </c>
      <c r="AA141" s="228">
        <f t="shared" si="428"/>
        <v>0</v>
      </c>
      <c r="AB141" s="228">
        <f t="shared" si="428"/>
        <v>0</v>
      </c>
      <c r="AC141" s="228">
        <f t="shared" si="428"/>
        <v>0</v>
      </c>
      <c r="AD141" s="228">
        <f t="shared" si="428"/>
        <v>0</v>
      </c>
      <c r="AE141" s="228">
        <f t="shared" si="428"/>
        <v>0</v>
      </c>
      <c r="AF141" s="228">
        <f t="shared" si="428"/>
        <v>0</v>
      </c>
      <c r="AG141" s="228">
        <f t="shared" si="428"/>
        <v>0</v>
      </c>
      <c r="AH141" s="230">
        <f t="shared" ref="AH141:AH144" si="429">SUM(V141:AG141)</f>
        <v>0</v>
      </c>
      <c r="AI141" s="7" t="s">
        <v>24</v>
      </c>
      <c r="AJ141" s="167">
        <v>0</v>
      </c>
      <c r="AK141" s="133"/>
      <c r="AL141" s="228">
        <f>$D$141</f>
        <v>0</v>
      </c>
      <c r="AM141" s="228">
        <f t="shared" ref="AM141:AW141" si="430">$D$141</f>
        <v>0</v>
      </c>
      <c r="AN141" s="228">
        <f t="shared" si="430"/>
        <v>0</v>
      </c>
      <c r="AO141" s="228">
        <f t="shared" si="430"/>
        <v>0</v>
      </c>
      <c r="AP141" s="228">
        <f t="shared" si="430"/>
        <v>0</v>
      </c>
      <c r="AQ141" s="228">
        <f t="shared" si="430"/>
        <v>0</v>
      </c>
      <c r="AR141" s="228">
        <f t="shared" si="430"/>
        <v>0</v>
      </c>
      <c r="AS141" s="228">
        <f t="shared" si="430"/>
        <v>0</v>
      </c>
      <c r="AT141" s="228">
        <f t="shared" si="430"/>
        <v>0</v>
      </c>
      <c r="AU141" s="228">
        <f t="shared" si="430"/>
        <v>0</v>
      </c>
      <c r="AV141" s="228">
        <f t="shared" si="430"/>
        <v>0</v>
      </c>
      <c r="AW141" s="228">
        <f t="shared" si="430"/>
        <v>0</v>
      </c>
      <c r="AX141" s="230">
        <f t="shared" ref="AX141:AX144" si="431">SUM(AL141:AW141)</f>
        <v>0</v>
      </c>
      <c r="AY141" s="7" t="s">
        <v>24</v>
      </c>
      <c r="AZ141" s="167">
        <v>0</v>
      </c>
      <c r="BA141" s="133"/>
      <c r="BB141" s="228">
        <f>$D$141</f>
        <v>0</v>
      </c>
      <c r="BC141" s="228">
        <f t="shared" ref="BC141:BM141" si="432">$D$141</f>
        <v>0</v>
      </c>
      <c r="BD141" s="228">
        <f t="shared" si="432"/>
        <v>0</v>
      </c>
      <c r="BE141" s="228">
        <f t="shared" si="432"/>
        <v>0</v>
      </c>
      <c r="BF141" s="228">
        <f t="shared" si="432"/>
        <v>0</v>
      </c>
      <c r="BG141" s="228">
        <f t="shared" si="432"/>
        <v>0</v>
      </c>
      <c r="BH141" s="228">
        <f t="shared" si="432"/>
        <v>0</v>
      </c>
      <c r="BI141" s="228">
        <f t="shared" si="432"/>
        <v>0</v>
      </c>
      <c r="BJ141" s="228">
        <f t="shared" si="432"/>
        <v>0</v>
      </c>
      <c r="BK141" s="228">
        <f t="shared" si="432"/>
        <v>0</v>
      </c>
      <c r="BL141" s="228">
        <f t="shared" si="432"/>
        <v>0</v>
      </c>
      <c r="BM141" s="228">
        <f t="shared" si="432"/>
        <v>0</v>
      </c>
      <c r="BN141" s="230">
        <f t="shared" ref="BN141:BN144" si="433">SUM(BB141:BM141)</f>
        <v>0</v>
      </c>
    </row>
    <row r="142" spans="2:66" outlineLevel="1" x14ac:dyDescent="0.2">
      <c r="B142" s="50" t="s">
        <v>72</v>
      </c>
      <c r="C142" s="7" t="s">
        <v>59</v>
      </c>
      <c r="D142" s="167">
        <v>0</v>
      </c>
      <c r="E142" s="133"/>
      <c r="F142" s="228">
        <f>$D142*F$73</f>
        <v>0</v>
      </c>
      <c r="G142" s="228">
        <f t="shared" ref="G142:Q142" si="434">$D142*G$73</f>
        <v>0</v>
      </c>
      <c r="H142" s="228">
        <f t="shared" si="434"/>
        <v>0</v>
      </c>
      <c r="I142" s="228">
        <f t="shared" si="434"/>
        <v>0</v>
      </c>
      <c r="J142" s="228">
        <f t="shared" si="434"/>
        <v>0</v>
      </c>
      <c r="K142" s="228">
        <f t="shared" si="434"/>
        <v>0</v>
      </c>
      <c r="L142" s="228">
        <f t="shared" si="434"/>
        <v>0</v>
      </c>
      <c r="M142" s="228">
        <f t="shared" si="434"/>
        <v>0</v>
      </c>
      <c r="N142" s="228">
        <f t="shared" si="434"/>
        <v>0</v>
      </c>
      <c r="O142" s="228">
        <f t="shared" si="434"/>
        <v>0</v>
      </c>
      <c r="P142" s="228">
        <f t="shared" si="434"/>
        <v>0</v>
      </c>
      <c r="Q142" s="228">
        <f t="shared" si="434"/>
        <v>0</v>
      </c>
      <c r="R142" s="230">
        <f t="shared" si="427"/>
        <v>0</v>
      </c>
      <c r="S142" s="7" t="s">
        <v>59</v>
      </c>
      <c r="T142" s="167">
        <v>0</v>
      </c>
      <c r="U142" s="133"/>
      <c r="V142" s="228">
        <f>$D142*V$73</f>
        <v>0</v>
      </c>
      <c r="W142" s="228">
        <f t="shared" ref="W142:AG142" si="435">$D142*W$73</f>
        <v>0</v>
      </c>
      <c r="X142" s="228">
        <f t="shared" si="435"/>
        <v>0</v>
      </c>
      <c r="Y142" s="228">
        <f t="shared" si="435"/>
        <v>0</v>
      </c>
      <c r="Z142" s="228">
        <f t="shared" si="435"/>
        <v>0</v>
      </c>
      <c r="AA142" s="228">
        <f t="shared" si="435"/>
        <v>0</v>
      </c>
      <c r="AB142" s="228">
        <f t="shared" si="435"/>
        <v>0</v>
      </c>
      <c r="AC142" s="228">
        <f t="shared" si="435"/>
        <v>0</v>
      </c>
      <c r="AD142" s="228">
        <f t="shared" si="435"/>
        <v>0</v>
      </c>
      <c r="AE142" s="228">
        <f t="shared" si="435"/>
        <v>0</v>
      </c>
      <c r="AF142" s="228">
        <f t="shared" si="435"/>
        <v>0</v>
      </c>
      <c r="AG142" s="228">
        <f t="shared" si="435"/>
        <v>0</v>
      </c>
      <c r="AH142" s="230">
        <f t="shared" si="429"/>
        <v>0</v>
      </c>
      <c r="AI142" s="7" t="s">
        <v>59</v>
      </c>
      <c r="AJ142" s="167">
        <v>0</v>
      </c>
      <c r="AK142" s="133"/>
      <c r="AL142" s="228">
        <f>$D142*AL$73</f>
        <v>0</v>
      </c>
      <c r="AM142" s="228">
        <f t="shared" ref="AM142:AW142" si="436">$D142*AM$73</f>
        <v>0</v>
      </c>
      <c r="AN142" s="228">
        <f t="shared" si="436"/>
        <v>0</v>
      </c>
      <c r="AO142" s="228">
        <f t="shared" si="436"/>
        <v>0</v>
      </c>
      <c r="AP142" s="228">
        <f t="shared" si="436"/>
        <v>0</v>
      </c>
      <c r="AQ142" s="228">
        <f t="shared" si="436"/>
        <v>0</v>
      </c>
      <c r="AR142" s="228">
        <f t="shared" si="436"/>
        <v>0</v>
      </c>
      <c r="AS142" s="228">
        <f t="shared" si="436"/>
        <v>0</v>
      </c>
      <c r="AT142" s="228">
        <f t="shared" si="436"/>
        <v>0</v>
      </c>
      <c r="AU142" s="228">
        <f t="shared" si="436"/>
        <v>0</v>
      </c>
      <c r="AV142" s="228">
        <f t="shared" si="436"/>
        <v>0</v>
      </c>
      <c r="AW142" s="228">
        <f t="shared" si="436"/>
        <v>0</v>
      </c>
      <c r="AX142" s="230">
        <f t="shared" si="431"/>
        <v>0</v>
      </c>
      <c r="AY142" s="7" t="s">
        <v>59</v>
      </c>
      <c r="AZ142" s="167">
        <v>0</v>
      </c>
      <c r="BA142" s="133"/>
      <c r="BB142" s="228">
        <f>$D142*BB$73</f>
        <v>0</v>
      </c>
      <c r="BC142" s="228">
        <f t="shared" ref="BC142:BM142" si="437">$D142*BC$73</f>
        <v>0</v>
      </c>
      <c r="BD142" s="228">
        <f t="shared" si="437"/>
        <v>0</v>
      </c>
      <c r="BE142" s="228">
        <f t="shared" si="437"/>
        <v>0</v>
      </c>
      <c r="BF142" s="228">
        <f t="shared" si="437"/>
        <v>0</v>
      </c>
      <c r="BG142" s="228">
        <f t="shared" si="437"/>
        <v>0</v>
      </c>
      <c r="BH142" s="228">
        <f t="shared" si="437"/>
        <v>0</v>
      </c>
      <c r="BI142" s="228">
        <f t="shared" si="437"/>
        <v>0</v>
      </c>
      <c r="BJ142" s="228">
        <f t="shared" si="437"/>
        <v>0</v>
      </c>
      <c r="BK142" s="228">
        <f t="shared" si="437"/>
        <v>0</v>
      </c>
      <c r="BL142" s="228">
        <f t="shared" si="437"/>
        <v>0</v>
      </c>
      <c r="BM142" s="228">
        <f t="shared" si="437"/>
        <v>0</v>
      </c>
      <c r="BN142" s="230">
        <f t="shared" si="433"/>
        <v>0</v>
      </c>
    </row>
    <row r="143" spans="2:66" outlineLevel="1" x14ac:dyDescent="0.2">
      <c r="B143" s="50" t="s">
        <v>73</v>
      </c>
      <c r="C143" s="7" t="s">
        <v>59</v>
      </c>
      <c r="D143" s="167">
        <v>0</v>
      </c>
      <c r="E143" s="133"/>
      <c r="F143" s="228">
        <f>$D143</f>
        <v>0</v>
      </c>
      <c r="G143" s="228">
        <v>1000</v>
      </c>
      <c r="H143" s="228">
        <v>1000</v>
      </c>
      <c r="I143" s="228">
        <v>1000</v>
      </c>
      <c r="J143" s="228">
        <v>1000</v>
      </c>
      <c r="K143" s="228">
        <v>1000</v>
      </c>
      <c r="L143" s="228">
        <v>1000</v>
      </c>
      <c r="M143" s="228">
        <v>1000</v>
      </c>
      <c r="N143" s="228">
        <v>1000</v>
      </c>
      <c r="O143" s="228">
        <v>1000</v>
      </c>
      <c r="P143" s="228">
        <v>1000</v>
      </c>
      <c r="Q143" s="228">
        <v>1000</v>
      </c>
      <c r="R143" s="230">
        <f t="shared" si="427"/>
        <v>11000</v>
      </c>
      <c r="S143" s="7" t="s">
        <v>59</v>
      </c>
      <c r="T143" s="167">
        <v>2500</v>
      </c>
      <c r="U143" s="133"/>
      <c r="V143" s="228">
        <f>$T143</f>
        <v>2500</v>
      </c>
      <c r="W143" s="228">
        <f t="shared" ref="W143:AG143" si="438">$T143</f>
        <v>2500</v>
      </c>
      <c r="X143" s="228">
        <f t="shared" si="438"/>
        <v>2500</v>
      </c>
      <c r="Y143" s="228">
        <f t="shared" si="438"/>
        <v>2500</v>
      </c>
      <c r="Z143" s="228">
        <f t="shared" si="438"/>
        <v>2500</v>
      </c>
      <c r="AA143" s="228">
        <f t="shared" si="438"/>
        <v>2500</v>
      </c>
      <c r="AB143" s="228">
        <f t="shared" si="438"/>
        <v>2500</v>
      </c>
      <c r="AC143" s="228">
        <f t="shared" si="438"/>
        <v>2500</v>
      </c>
      <c r="AD143" s="228">
        <f t="shared" si="438"/>
        <v>2500</v>
      </c>
      <c r="AE143" s="228">
        <f t="shared" si="438"/>
        <v>2500</v>
      </c>
      <c r="AF143" s="228">
        <f t="shared" si="438"/>
        <v>2500</v>
      </c>
      <c r="AG143" s="228">
        <f t="shared" si="438"/>
        <v>2500</v>
      </c>
      <c r="AH143" s="230">
        <f t="shared" si="429"/>
        <v>30000</v>
      </c>
      <c r="AI143" s="7" t="s">
        <v>59</v>
      </c>
      <c r="AJ143" s="167">
        <v>2500</v>
      </c>
      <c r="AK143" s="133"/>
      <c r="AL143" s="228">
        <f>$T143</f>
        <v>2500</v>
      </c>
      <c r="AM143" s="228">
        <f t="shared" ref="AM143:AW143" si="439">$T143</f>
        <v>2500</v>
      </c>
      <c r="AN143" s="228">
        <f t="shared" si="439"/>
        <v>2500</v>
      </c>
      <c r="AO143" s="228">
        <f t="shared" si="439"/>
        <v>2500</v>
      </c>
      <c r="AP143" s="228">
        <f t="shared" si="439"/>
        <v>2500</v>
      </c>
      <c r="AQ143" s="228">
        <f t="shared" si="439"/>
        <v>2500</v>
      </c>
      <c r="AR143" s="228">
        <f t="shared" si="439"/>
        <v>2500</v>
      </c>
      <c r="AS143" s="228">
        <f t="shared" si="439"/>
        <v>2500</v>
      </c>
      <c r="AT143" s="228">
        <f t="shared" si="439"/>
        <v>2500</v>
      </c>
      <c r="AU143" s="228">
        <f t="shared" si="439"/>
        <v>2500</v>
      </c>
      <c r="AV143" s="228">
        <f t="shared" si="439"/>
        <v>2500</v>
      </c>
      <c r="AW143" s="228">
        <f t="shared" si="439"/>
        <v>2500</v>
      </c>
      <c r="AX143" s="230">
        <f t="shared" si="431"/>
        <v>30000</v>
      </c>
      <c r="AY143" s="7" t="s">
        <v>59</v>
      </c>
      <c r="AZ143" s="167">
        <v>2500</v>
      </c>
      <c r="BA143" s="133"/>
      <c r="BB143" s="228">
        <f>$T143</f>
        <v>2500</v>
      </c>
      <c r="BC143" s="228">
        <f t="shared" ref="BC143:BM143" si="440">$T143</f>
        <v>2500</v>
      </c>
      <c r="BD143" s="228">
        <f t="shared" si="440"/>
        <v>2500</v>
      </c>
      <c r="BE143" s="228">
        <f t="shared" si="440"/>
        <v>2500</v>
      </c>
      <c r="BF143" s="228">
        <f t="shared" si="440"/>
        <v>2500</v>
      </c>
      <c r="BG143" s="228">
        <f t="shared" si="440"/>
        <v>2500</v>
      </c>
      <c r="BH143" s="228">
        <f t="shared" si="440"/>
        <v>2500</v>
      </c>
      <c r="BI143" s="228">
        <f t="shared" si="440"/>
        <v>2500</v>
      </c>
      <c r="BJ143" s="228">
        <f t="shared" si="440"/>
        <v>2500</v>
      </c>
      <c r="BK143" s="228">
        <f t="shared" si="440"/>
        <v>2500</v>
      </c>
      <c r="BL143" s="228">
        <f t="shared" si="440"/>
        <v>2500</v>
      </c>
      <c r="BM143" s="228">
        <f t="shared" si="440"/>
        <v>2500</v>
      </c>
      <c r="BN143" s="230">
        <f t="shared" si="433"/>
        <v>30000</v>
      </c>
    </row>
    <row r="144" spans="2:66" x14ac:dyDescent="0.2">
      <c r="B144" s="13" t="s">
        <v>57</v>
      </c>
      <c r="C144" s="7"/>
      <c r="D144" s="8"/>
      <c r="E144" s="1"/>
      <c r="F144" s="249">
        <f>SUM(F128:F143)</f>
        <v>0</v>
      </c>
      <c r="G144" s="228">
        <f t="shared" ref="G144:Q144" si="441">SUM(G128:G143)</f>
        <v>1000</v>
      </c>
      <c r="H144" s="228">
        <f t="shared" si="441"/>
        <v>1000</v>
      </c>
      <c r="I144" s="228">
        <f t="shared" si="441"/>
        <v>1000</v>
      </c>
      <c r="J144" s="228">
        <f t="shared" si="441"/>
        <v>1000</v>
      </c>
      <c r="K144" s="228">
        <f t="shared" si="441"/>
        <v>1000</v>
      </c>
      <c r="L144" s="228">
        <f t="shared" si="441"/>
        <v>1000</v>
      </c>
      <c r="M144" s="228">
        <f t="shared" si="441"/>
        <v>1000</v>
      </c>
      <c r="N144" s="228">
        <f t="shared" si="441"/>
        <v>1000</v>
      </c>
      <c r="O144" s="228">
        <f t="shared" si="441"/>
        <v>1000</v>
      </c>
      <c r="P144" s="228">
        <f t="shared" si="441"/>
        <v>1000</v>
      </c>
      <c r="Q144" s="250">
        <f t="shared" si="441"/>
        <v>1000</v>
      </c>
      <c r="R144" s="230">
        <f t="shared" si="427"/>
        <v>11000</v>
      </c>
      <c r="S144" s="7"/>
      <c r="T144" s="8"/>
      <c r="U144" s="1"/>
      <c r="V144" s="249">
        <f>SUM(V128:V143)</f>
        <v>9100</v>
      </c>
      <c r="W144" s="228">
        <f t="shared" ref="W144:AG144" si="442">SUM(W128:W143)</f>
        <v>9100</v>
      </c>
      <c r="X144" s="228">
        <f t="shared" si="442"/>
        <v>9100</v>
      </c>
      <c r="Y144" s="228">
        <f t="shared" si="442"/>
        <v>9100</v>
      </c>
      <c r="Z144" s="228">
        <f t="shared" si="442"/>
        <v>9100</v>
      </c>
      <c r="AA144" s="228">
        <f t="shared" si="442"/>
        <v>9100</v>
      </c>
      <c r="AB144" s="228">
        <f t="shared" si="442"/>
        <v>9100</v>
      </c>
      <c r="AC144" s="228">
        <f t="shared" si="442"/>
        <v>9100</v>
      </c>
      <c r="AD144" s="228">
        <f t="shared" si="442"/>
        <v>9100</v>
      </c>
      <c r="AE144" s="228">
        <f t="shared" si="442"/>
        <v>9100</v>
      </c>
      <c r="AF144" s="228">
        <f t="shared" si="442"/>
        <v>9100</v>
      </c>
      <c r="AG144" s="250">
        <f t="shared" si="442"/>
        <v>9100</v>
      </c>
      <c r="AH144" s="230">
        <f t="shared" si="429"/>
        <v>109200</v>
      </c>
      <c r="AI144" s="7"/>
      <c r="AJ144" s="8"/>
      <c r="AK144" s="1"/>
      <c r="AL144" s="249">
        <f>SUM(AL128:AL143)</f>
        <v>13100</v>
      </c>
      <c r="AM144" s="228">
        <f t="shared" ref="AM144:AW144" si="443">SUM(AM128:AM143)</f>
        <v>13100</v>
      </c>
      <c r="AN144" s="228">
        <f t="shared" si="443"/>
        <v>13100</v>
      </c>
      <c r="AO144" s="228">
        <f t="shared" si="443"/>
        <v>13100</v>
      </c>
      <c r="AP144" s="228">
        <f t="shared" si="443"/>
        <v>13100</v>
      </c>
      <c r="AQ144" s="228">
        <f t="shared" si="443"/>
        <v>13100</v>
      </c>
      <c r="AR144" s="228">
        <f t="shared" si="443"/>
        <v>13100</v>
      </c>
      <c r="AS144" s="228">
        <f t="shared" si="443"/>
        <v>13100</v>
      </c>
      <c r="AT144" s="228">
        <f t="shared" si="443"/>
        <v>13100</v>
      </c>
      <c r="AU144" s="228">
        <f t="shared" si="443"/>
        <v>13100</v>
      </c>
      <c r="AV144" s="228">
        <f t="shared" si="443"/>
        <v>13100</v>
      </c>
      <c r="AW144" s="250">
        <f t="shared" si="443"/>
        <v>13100</v>
      </c>
      <c r="AX144" s="230">
        <f t="shared" si="431"/>
        <v>157200</v>
      </c>
      <c r="AY144" s="7"/>
      <c r="AZ144" s="8"/>
      <c r="BA144" s="1"/>
      <c r="BB144" s="249">
        <f>SUM(BB128:BB143)</f>
        <v>18500</v>
      </c>
      <c r="BC144" s="228">
        <f t="shared" ref="BC144:BM144" si="444">SUM(BC128:BC143)</f>
        <v>18500</v>
      </c>
      <c r="BD144" s="228">
        <f t="shared" si="444"/>
        <v>18500</v>
      </c>
      <c r="BE144" s="228">
        <f t="shared" si="444"/>
        <v>18500</v>
      </c>
      <c r="BF144" s="228">
        <f t="shared" si="444"/>
        <v>18500</v>
      </c>
      <c r="BG144" s="228">
        <f t="shared" si="444"/>
        <v>18500</v>
      </c>
      <c r="BH144" s="228">
        <f t="shared" si="444"/>
        <v>18500</v>
      </c>
      <c r="BI144" s="228">
        <f t="shared" si="444"/>
        <v>18500</v>
      </c>
      <c r="BJ144" s="228">
        <f t="shared" si="444"/>
        <v>18500</v>
      </c>
      <c r="BK144" s="228">
        <f t="shared" si="444"/>
        <v>18500</v>
      </c>
      <c r="BL144" s="228">
        <f t="shared" si="444"/>
        <v>18500</v>
      </c>
      <c r="BM144" s="250">
        <f t="shared" si="444"/>
        <v>18500</v>
      </c>
      <c r="BN144" s="230">
        <f t="shared" si="433"/>
        <v>222000</v>
      </c>
    </row>
    <row r="145" spans="2:66" x14ac:dyDescent="0.2">
      <c r="B145" s="13" t="s">
        <v>43</v>
      </c>
      <c r="C145" s="518"/>
      <c r="D145" s="8"/>
      <c r="E145" s="1"/>
      <c r="F145" s="228">
        <f>F93+F121+F126+F144+F125</f>
        <v>0</v>
      </c>
      <c r="G145" s="228">
        <f t="shared" ref="G145:Q145" si="445">G93+G121+G126+G144+G125</f>
        <v>2560</v>
      </c>
      <c r="H145" s="228">
        <f t="shared" si="445"/>
        <v>2560</v>
      </c>
      <c r="I145" s="228">
        <f t="shared" si="445"/>
        <v>2560</v>
      </c>
      <c r="J145" s="228">
        <f t="shared" si="445"/>
        <v>2560</v>
      </c>
      <c r="K145" s="228">
        <f t="shared" si="445"/>
        <v>130253.33333333333</v>
      </c>
      <c r="L145" s="228">
        <f t="shared" si="445"/>
        <v>130253.33333333333</v>
      </c>
      <c r="M145" s="228">
        <f t="shared" si="445"/>
        <v>130302.33333333333</v>
      </c>
      <c r="N145" s="228">
        <f t="shared" si="445"/>
        <v>130302.33333333333</v>
      </c>
      <c r="O145" s="228">
        <f t="shared" si="445"/>
        <v>130302.33333333333</v>
      </c>
      <c r="P145" s="228">
        <f t="shared" si="445"/>
        <v>130302.33333333333</v>
      </c>
      <c r="Q145" s="228">
        <f t="shared" si="445"/>
        <v>130302.33333333333</v>
      </c>
      <c r="R145" s="230">
        <f>SUM(F145:Q145)</f>
        <v>922258.33333333337</v>
      </c>
      <c r="S145" s="518"/>
      <c r="T145" s="8"/>
      <c r="U145" s="1"/>
      <c r="V145" s="228">
        <f>V93+V121+V126+V144+V125</f>
        <v>356500</v>
      </c>
      <c r="W145" s="228">
        <f t="shared" ref="W145:AG145" si="446">W93+W121+W126+W144+W125</f>
        <v>365860.00000000006</v>
      </c>
      <c r="X145" s="228">
        <f t="shared" si="446"/>
        <v>365860.00000000006</v>
      </c>
      <c r="Y145" s="228">
        <f t="shared" si="446"/>
        <v>365860.00000000006</v>
      </c>
      <c r="Z145" s="228">
        <f t="shared" si="446"/>
        <v>365860.00000000006</v>
      </c>
      <c r="AA145" s="228">
        <f t="shared" si="446"/>
        <v>365860.00000000006</v>
      </c>
      <c r="AB145" s="228">
        <f t="shared" si="446"/>
        <v>365860.00000000006</v>
      </c>
      <c r="AC145" s="228">
        <f t="shared" si="446"/>
        <v>365957.00000000006</v>
      </c>
      <c r="AD145" s="228">
        <f t="shared" si="446"/>
        <v>365957.00000000006</v>
      </c>
      <c r="AE145" s="228">
        <f t="shared" si="446"/>
        <v>365957.00000000006</v>
      </c>
      <c r="AF145" s="228">
        <f t="shared" si="446"/>
        <v>365957.00000000006</v>
      </c>
      <c r="AG145" s="228">
        <f t="shared" si="446"/>
        <v>365957.00000000006</v>
      </c>
      <c r="AH145" s="230">
        <f>SUM(V145:AG145)</f>
        <v>4381445</v>
      </c>
      <c r="AI145" s="518"/>
      <c r="AJ145" s="8"/>
      <c r="AK145" s="1"/>
      <c r="AL145" s="228">
        <f>AL93+AL121+AL126+AL144+AL125</f>
        <v>981566.66666666663</v>
      </c>
      <c r="AM145" s="228">
        <f t="shared" ref="AM145:AW145" si="447">AM93+AM121+AM126+AM144+AM125</f>
        <v>1001326.6666666666</v>
      </c>
      <c r="AN145" s="228">
        <f t="shared" si="447"/>
        <v>1001326.6666666666</v>
      </c>
      <c r="AO145" s="228">
        <f t="shared" si="447"/>
        <v>1001326.6666666666</v>
      </c>
      <c r="AP145" s="228">
        <f t="shared" si="447"/>
        <v>1001326.6666666666</v>
      </c>
      <c r="AQ145" s="228">
        <f t="shared" si="447"/>
        <v>1001326.6666666666</v>
      </c>
      <c r="AR145" s="228">
        <f t="shared" si="447"/>
        <v>1001326.6666666666</v>
      </c>
      <c r="AS145" s="228">
        <f t="shared" si="447"/>
        <v>1001503.6666666666</v>
      </c>
      <c r="AT145" s="228">
        <f t="shared" si="447"/>
        <v>1001503.6666666666</v>
      </c>
      <c r="AU145" s="228">
        <f t="shared" si="447"/>
        <v>1001503.6666666666</v>
      </c>
      <c r="AV145" s="228">
        <f t="shared" si="447"/>
        <v>1001503.6666666666</v>
      </c>
      <c r="AW145" s="228">
        <f t="shared" si="447"/>
        <v>1001503.6666666666</v>
      </c>
      <c r="AX145" s="230">
        <f>SUM(AL145:AW145)</f>
        <v>11997044.999999998</v>
      </c>
      <c r="AY145" s="518"/>
      <c r="AZ145" s="8"/>
      <c r="BA145" s="1"/>
      <c r="BB145" s="228">
        <f>BB93+BB121+BB126+BB144+BB125</f>
        <v>2768033.333333333</v>
      </c>
      <c r="BC145" s="228">
        <f t="shared" ref="BC145:BM145" si="448">BC93+BC121+BC126+BC144+BC125</f>
        <v>2481833.333333333</v>
      </c>
      <c r="BD145" s="228">
        <f t="shared" si="448"/>
        <v>2481833.333333333</v>
      </c>
      <c r="BE145" s="228">
        <f t="shared" si="448"/>
        <v>2481833.333333333</v>
      </c>
      <c r="BF145" s="228">
        <f t="shared" si="448"/>
        <v>2481833.333333333</v>
      </c>
      <c r="BG145" s="228">
        <f t="shared" si="448"/>
        <v>2481833.333333333</v>
      </c>
      <c r="BH145" s="228">
        <f t="shared" si="448"/>
        <v>2481833.333333333</v>
      </c>
      <c r="BI145" s="228">
        <f t="shared" si="448"/>
        <v>2482118.333333333</v>
      </c>
      <c r="BJ145" s="228">
        <f t="shared" si="448"/>
        <v>2482118.333333333</v>
      </c>
      <c r="BK145" s="228">
        <f t="shared" si="448"/>
        <v>2482118.333333333</v>
      </c>
      <c r="BL145" s="228">
        <f t="shared" si="448"/>
        <v>2482118.333333333</v>
      </c>
      <c r="BM145" s="228">
        <f t="shared" si="448"/>
        <v>2482118.333333333</v>
      </c>
      <c r="BN145" s="230">
        <f>SUM(BB145:BM145)</f>
        <v>30069624.999999989</v>
      </c>
    </row>
    <row r="146" spans="2:66" x14ac:dyDescent="0.2">
      <c r="B146" s="13" t="s">
        <v>74</v>
      </c>
      <c r="C146" s="7"/>
      <c r="D146" s="8"/>
      <c r="E146" s="1"/>
      <c r="F146" s="249">
        <f t="shared" ref="F146:Q146" si="449">F82-F145</f>
        <v>-5156</v>
      </c>
      <c r="G146" s="228">
        <f t="shared" si="449"/>
        <v>-7711.4</v>
      </c>
      <c r="H146" s="228">
        <f t="shared" si="449"/>
        <v>-7707.26</v>
      </c>
      <c r="I146" s="228">
        <f t="shared" si="449"/>
        <v>-7703.5339999999997</v>
      </c>
      <c r="J146" s="228">
        <f t="shared" si="449"/>
        <v>-7700.1805999999997</v>
      </c>
      <c r="K146" s="228">
        <f t="shared" si="449"/>
        <v>-138552.59097333334</v>
      </c>
      <c r="L146" s="228">
        <f t="shared" si="449"/>
        <v>-142035.26520933333</v>
      </c>
      <c r="M146" s="228">
        <f t="shared" si="449"/>
        <v>-145218.67202173333</v>
      </c>
      <c r="N146" s="228">
        <f t="shared" si="449"/>
        <v>-142778.26114474333</v>
      </c>
      <c r="O146" s="228">
        <f t="shared" si="449"/>
        <v>-144259.26836360234</v>
      </c>
      <c r="P146" s="228">
        <f t="shared" si="449"/>
        <v>-145592.17486057544</v>
      </c>
      <c r="Q146" s="250">
        <f t="shared" si="449"/>
        <v>-146791.79070785124</v>
      </c>
      <c r="R146" s="230">
        <f t="shared" si="427"/>
        <v>-1041206.3978811724</v>
      </c>
      <c r="S146" s="7"/>
      <c r="T146" s="8"/>
      <c r="U146" s="1"/>
      <c r="V146" s="249">
        <f t="shared" ref="V146:AG146" si="450">V82-V145</f>
        <v>-405133.7231520504</v>
      </c>
      <c r="W146" s="228">
        <f t="shared" si="450"/>
        <v>-417611.01750351203</v>
      </c>
      <c r="X146" s="228">
        <f t="shared" si="450"/>
        <v>-420416.58241982752</v>
      </c>
      <c r="Y146" s="228">
        <f t="shared" si="450"/>
        <v>-422941.59084451146</v>
      </c>
      <c r="Z146" s="228">
        <f t="shared" si="450"/>
        <v>-425214.098426727</v>
      </c>
      <c r="AA146" s="228">
        <f t="shared" si="450"/>
        <v>-427259.35525072092</v>
      </c>
      <c r="AB146" s="228">
        <f t="shared" si="450"/>
        <v>-430406.16046638961</v>
      </c>
      <c r="AC146" s="228">
        <f t="shared" si="450"/>
        <v>-433335.28516049136</v>
      </c>
      <c r="AD146" s="228">
        <f t="shared" si="450"/>
        <v>-435884.19738518295</v>
      </c>
      <c r="AE146" s="228">
        <f t="shared" si="450"/>
        <v>-438178.2183874055</v>
      </c>
      <c r="AF146" s="228">
        <f t="shared" si="450"/>
        <v>-440242.83728940564</v>
      </c>
      <c r="AG146" s="250">
        <f t="shared" si="450"/>
        <v>-442100.99430120585</v>
      </c>
      <c r="AH146" s="230">
        <f t="shared" ref="AH146" si="451">SUM(V146:AG146)</f>
        <v>-5138724.0605874304</v>
      </c>
      <c r="AI146" s="7"/>
      <c r="AJ146" s="8"/>
      <c r="AK146" s="1"/>
      <c r="AL146" s="249">
        <f t="shared" ref="AL146:AW146" si="452">AL82-AL145</f>
        <v>-725314.41816916037</v>
      </c>
      <c r="AM146" s="228">
        <f t="shared" si="452"/>
        <v>-629821.33849216194</v>
      </c>
      <c r="AN146" s="228">
        <f t="shared" si="452"/>
        <v>-526093.56678286334</v>
      </c>
      <c r="AO146" s="228">
        <f t="shared" si="452"/>
        <v>-432738.57224449469</v>
      </c>
      <c r="AP146" s="228">
        <f t="shared" si="452"/>
        <v>-348719.07715996297</v>
      </c>
      <c r="AQ146" s="228">
        <f t="shared" si="452"/>
        <v>-273101.53158388415</v>
      </c>
      <c r="AR146" s="228">
        <f t="shared" si="452"/>
        <v>-159068.79314886127</v>
      </c>
      <c r="AS146" s="228">
        <f t="shared" si="452"/>
        <v>-56616.328557340545</v>
      </c>
      <c r="AT146" s="228">
        <f t="shared" si="452"/>
        <v>35750.189575028373</v>
      </c>
      <c r="AU146" s="228">
        <f t="shared" si="452"/>
        <v>118880.05589416006</v>
      </c>
      <c r="AV146" s="228">
        <f t="shared" si="452"/>
        <v>193696.93558137899</v>
      </c>
      <c r="AW146" s="250">
        <f t="shared" si="452"/>
        <v>261032.12729987584</v>
      </c>
      <c r="AX146" s="230">
        <f t="shared" ref="AX146" si="453">SUM(AL146:AW146)</f>
        <v>-2542114.3177882861</v>
      </c>
      <c r="AY146" s="7"/>
      <c r="AZ146" s="8"/>
      <c r="BA146" s="1"/>
      <c r="BB146" s="249">
        <f t="shared" ref="BB146" si="454">BB82-BB145</f>
        <v>-863377.60545754666</v>
      </c>
      <c r="BC146" s="228">
        <f t="shared" ref="BC146" si="455">BC82-BC145</f>
        <v>-169560.41116693616</v>
      </c>
      <c r="BD146" s="228">
        <f t="shared" ref="BD146" si="456">BD82-BD145</f>
        <v>197295.06369461352</v>
      </c>
      <c r="BE146" s="228">
        <f t="shared" ref="BE146" si="457">BE82-BE145</f>
        <v>527464.99107000837</v>
      </c>
      <c r="BF146" s="228">
        <f t="shared" ref="BF146" si="458">BF82-BF145</f>
        <v>824617.92570786318</v>
      </c>
      <c r="BG146" s="228">
        <f t="shared" ref="BG146" si="459">BG82-BG145</f>
        <v>1092055.5668819332</v>
      </c>
      <c r="BH146" s="228">
        <f t="shared" ref="BH146" si="460">BH82-BH145</f>
        <v>1519455.8304040739</v>
      </c>
      <c r="BI146" s="228">
        <f t="shared" ref="BI146" si="461">BI82-BI145</f>
        <v>1903831.0675740009</v>
      </c>
      <c r="BJ146" s="228">
        <f t="shared" ref="BJ146" si="462">BJ82-BJ145</f>
        <v>2250025.2810269343</v>
      </c>
      <c r="BK146" s="228">
        <f t="shared" ref="BK146" si="463">BK82-BK145</f>
        <v>2561600.0731345741</v>
      </c>
      <c r="BL146" s="228">
        <f t="shared" ref="BL146" si="464">BL82-BL145</f>
        <v>2842017.3860314516</v>
      </c>
      <c r="BM146" s="250">
        <f t="shared" ref="BM146" si="465">BM82-BM145</f>
        <v>3094392.9676386397</v>
      </c>
      <c r="BN146" s="230">
        <f t="shared" ref="BN146" si="466">SUM(BB146:BM146)</f>
        <v>15779818.13653961</v>
      </c>
    </row>
    <row r="147" spans="2:66" x14ac:dyDescent="0.2">
      <c r="B147" s="43" t="s">
        <v>75</v>
      </c>
      <c r="C147" s="7"/>
      <c r="D147" s="8"/>
      <c r="E147" s="1"/>
      <c r="F147" s="260" t="e">
        <f t="shared" ref="F147:R147" si="467">F146/F77</f>
        <v>#DIV/0!</v>
      </c>
      <c r="G147" s="261" t="e">
        <f t="shared" si="467"/>
        <v>#DIV/0!</v>
      </c>
      <c r="H147" s="261" t="e">
        <f t="shared" si="467"/>
        <v>#DIV/0!</v>
      </c>
      <c r="I147" s="261" t="e">
        <f t="shared" si="467"/>
        <v>#DIV/0!</v>
      </c>
      <c r="J147" s="261" t="e">
        <f t="shared" si="467"/>
        <v>#DIV/0!</v>
      </c>
      <c r="K147" s="261">
        <f t="shared" si="467"/>
        <v>-156.39668656684634</v>
      </c>
      <c r="L147" s="261">
        <f t="shared" si="467"/>
        <v>-76.638515538943722</v>
      </c>
      <c r="M147" s="261">
        <f t="shared" si="467"/>
        <v>-53.311152703368215</v>
      </c>
      <c r="N147" s="261">
        <f t="shared" si="467"/>
        <v>-16.282231163846614</v>
      </c>
      <c r="O147" s="261">
        <f t="shared" si="467"/>
        <v>-13.697148787780964</v>
      </c>
      <c r="P147" s="261">
        <f t="shared" si="467"/>
        <v>-12.01368671168459</v>
      </c>
      <c r="Q147" s="262">
        <f t="shared" si="467"/>
        <v>-10.835763089258821</v>
      </c>
      <c r="R147" s="263">
        <f t="shared" si="467"/>
        <v>-20.646542299681144</v>
      </c>
      <c r="S147" s="7"/>
      <c r="T147" s="8"/>
      <c r="U147" s="1"/>
      <c r="V147" s="260">
        <f t="shared" ref="V147:AH147" si="468">V146/V77</f>
        <v>-17.80750362496239</v>
      </c>
      <c r="W147" s="261">
        <f t="shared" si="468"/>
        <v>-14.604001074064991</v>
      </c>
      <c r="X147" s="261">
        <f t="shared" si="468"/>
        <v>-12.417752821506369</v>
      </c>
      <c r="Y147" s="261">
        <f t="shared" si="468"/>
        <v>-10.959738251261562</v>
      </c>
      <c r="Z147" s="261">
        <f t="shared" si="468"/>
        <v>-9.9229839768714623</v>
      </c>
      <c r="AA147" s="261">
        <f t="shared" si="468"/>
        <v>-9.1517091040789325</v>
      </c>
      <c r="AB147" s="261">
        <f t="shared" si="468"/>
        <v>-8.1847193495107238</v>
      </c>
      <c r="AC147" s="261">
        <f t="shared" si="468"/>
        <v>-7.4846174547705377</v>
      </c>
      <c r="AD147" s="261">
        <f t="shared" si="468"/>
        <v>-6.9545636524649384</v>
      </c>
      <c r="AE147" s="261">
        <f t="shared" si="468"/>
        <v>-6.5421914580890315</v>
      </c>
      <c r="AF147" s="261">
        <f t="shared" si="468"/>
        <v>-6.2138673304856304</v>
      </c>
      <c r="AG147" s="262">
        <f t="shared" si="468"/>
        <v>-5.9476145407848504</v>
      </c>
      <c r="AH147" s="263">
        <f t="shared" si="468"/>
        <v>-8.5838790281795276</v>
      </c>
      <c r="AI147" s="7"/>
      <c r="AJ147" s="8"/>
      <c r="AK147" s="1"/>
      <c r="AL147" s="260">
        <f t="shared" ref="AL147:AX147" si="469">AL146/AL77</f>
        <v>-1.4062627696759871</v>
      </c>
      <c r="AM147" s="261">
        <f t="shared" si="469"/>
        <v>-0.90450155402589882</v>
      </c>
      <c r="AN147" s="261">
        <f t="shared" si="469"/>
        <v>-0.6125854203691149</v>
      </c>
      <c r="AO147" s="261">
        <f t="shared" si="469"/>
        <v>-0.43056450987097988</v>
      </c>
      <c r="AP147" s="261">
        <f t="shared" si="469"/>
        <v>-0.30679113635029326</v>
      </c>
      <c r="AQ147" s="261">
        <f t="shared" si="469"/>
        <v>-0.21758977777805769</v>
      </c>
      <c r="AR147" s="261">
        <f t="shared" si="469"/>
        <v>-0.11094568870852139</v>
      </c>
      <c r="AS147" s="261">
        <f t="shared" si="469"/>
        <v>-3.5506748894160077E-2</v>
      </c>
      <c r="AT147" s="261">
        <f t="shared" si="469"/>
        <v>2.055535476884331E-2</v>
      </c>
      <c r="AU147" s="261">
        <f t="shared" si="469"/>
        <v>6.3591315414846944E-2</v>
      </c>
      <c r="AV147" s="261">
        <f t="shared" si="469"/>
        <v>9.7499797291952697E-2</v>
      </c>
      <c r="AW147" s="262">
        <f t="shared" si="469"/>
        <v>0.12476918794439851</v>
      </c>
      <c r="AX147" s="263">
        <f t="shared" si="469"/>
        <v>-0.15708132179070894</v>
      </c>
      <c r="AY147" s="7"/>
      <c r="AZ147" s="8"/>
      <c r="BA147" s="1"/>
      <c r="BB147" s="260">
        <f t="shared" ref="BB147" si="470">BB146/BB77</f>
        <v>-0.2839287168677383</v>
      </c>
      <c r="BC147" s="261">
        <f t="shared" ref="BC147" si="471">BC146/BC77</f>
        <v>-4.608423127175941E-2</v>
      </c>
      <c r="BD147" s="261">
        <f t="shared" ref="BD147" si="472">BD146/BD77</f>
        <v>4.6378296840436539E-2</v>
      </c>
      <c r="BE147" s="261">
        <f t="shared" ref="BE147" si="473">BE146/BE77</f>
        <v>0.11055067901835591</v>
      </c>
      <c r="BF147" s="261">
        <f t="shared" ref="BF147" si="474">BF146/BF77</f>
        <v>0.15746775822744469</v>
      </c>
      <c r="BG147" s="261">
        <f t="shared" ref="BG147" si="475">BG146/BG77</f>
        <v>0.19308994981715941</v>
      </c>
      <c r="BH147" s="261">
        <f t="shared" ref="BH147" si="476">BH146/BH77</f>
        <v>0.24022232151583636</v>
      </c>
      <c r="BI147" s="261">
        <f t="shared" ref="BI147" si="477">BI146/BI77</f>
        <v>0.27481121663488595</v>
      </c>
      <c r="BJ147" s="261">
        <f t="shared" ref="BJ147" si="478">BJ146/BJ77</f>
        <v>0.30120449532206561</v>
      </c>
      <c r="BK147" s="261">
        <f t="shared" ref="BK147" si="479">BK146/BK77</f>
        <v>0.32188286722681331</v>
      </c>
      <c r="BL147" s="261">
        <f t="shared" ref="BL147" si="480">BL146/BL77</f>
        <v>0.33843818121773761</v>
      </c>
      <c r="BM147" s="262">
        <f t="shared" ref="BM147" si="481">BM146/BM77</f>
        <v>0.35192366088571658</v>
      </c>
      <c r="BN147" s="263">
        <f t="shared" ref="BN147" si="482">BN146/BN77</f>
        <v>0.21762446677974578</v>
      </c>
    </row>
    <row r="148" spans="2:66" x14ac:dyDescent="0.2">
      <c r="B148" s="13" t="s">
        <v>76</v>
      </c>
      <c r="C148" s="7" t="s">
        <v>77</v>
      </c>
      <c r="D148" s="96">
        <v>1E-3</v>
      </c>
      <c r="E148" s="135"/>
      <c r="F148" s="235">
        <v>0</v>
      </c>
      <c r="G148" s="235">
        <v>0</v>
      </c>
      <c r="H148" s="235">
        <v>0</v>
      </c>
      <c r="I148" s="235">
        <v>0</v>
      </c>
      <c r="J148" s="235">
        <v>0</v>
      </c>
      <c r="K148" s="235">
        <v>0</v>
      </c>
      <c r="L148" s="235">
        <v>0</v>
      </c>
      <c r="M148" s="235">
        <v>0</v>
      </c>
      <c r="N148" s="235">
        <v>0</v>
      </c>
      <c r="O148" s="235">
        <v>0</v>
      </c>
      <c r="P148" s="235">
        <v>0</v>
      </c>
      <c r="Q148" s="235">
        <v>0</v>
      </c>
      <c r="R148" s="220">
        <f>SUM(F148:Q148)</f>
        <v>0</v>
      </c>
      <c r="S148" s="7" t="s">
        <v>77</v>
      </c>
      <c r="T148" s="96">
        <v>1E-3</v>
      </c>
      <c r="U148" s="135"/>
      <c r="V148" s="235">
        <v>0</v>
      </c>
      <c r="W148" s="235">
        <v>0</v>
      </c>
      <c r="X148" s="235">
        <v>0</v>
      </c>
      <c r="Y148" s="235">
        <v>0</v>
      </c>
      <c r="Z148" s="235">
        <v>0</v>
      </c>
      <c r="AA148" s="235">
        <v>0</v>
      </c>
      <c r="AB148" s="235">
        <v>0</v>
      </c>
      <c r="AC148" s="235">
        <v>0</v>
      </c>
      <c r="AD148" s="235">
        <v>0</v>
      </c>
      <c r="AE148" s="235">
        <v>0</v>
      </c>
      <c r="AF148" s="235">
        <v>0</v>
      </c>
      <c r="AG148" s="235">
        <v>0</v>
      </c>
      <c r="AH148" s="220">
        <f>SUM(V148:AG148)</f>
        <v>0</v>
      </c>
      <c r="AI148" s="7" t="s">
        <v>77</v>
      </c>
      <c r="AJ148" s="96">
        <v>1E-3</v>
      </c>
      <c r="AK148" s="135"/>
      <c r="AL148" s="235">
        <v>0</v>
      </c>
      <c r="AM148" s="235">
        <v>0</v>
      </c>
      <c r="AN148" s="235">
        <v>0</v>
      </c>
      <c r="AO148" s="235">
        <v>0</v>
      </c>
      <c r="AP148" s="235">
        <v>0</v>
      </c>
      <c r="AQ148" s="235">
        <v>0</v>
      </c>
      <c r="AR148" s="235">
        <v>0</v>
      </c>
      <c r="AS148" s="235">
        <v>0</v>
      </c>
      <c r="AT148" s="235">
        <v>0</v>
      </c>
      <c r="AU148" s="235">
        <v>0</v>
      </c>
      <c r="AV148" s="235">
        <v>0</v>
      </c>
      <c r="AW148" s="235">
        <v>0</v>
      </c>
      <c r="AX148" s="220">
        <f>SUM(AL148:AW148)</f>
        <v>0</v>
      </c>
      <c r="AY148" s="7" t="s">
        <v>77</v>
      </c>
      <c r="AZ148" s="96">
        <v>1E-3</v>
      </c>
      <c r="BA148" s="135"/>
      <c r="BB148" s="235">
        <v>0</v>
      </c>
      <c r="BC148" s="235">
        <v>0</v>
      </c>
      <c r="BD148" s="235">
        <v>0</v>
      </c>
      <c r="BE148" s="235">
        <v>0</v>
      </c>
      <c r="BF148" s="235">
        <v>0</v>
      </c>
      <c r="BG148" s="235">
        <v>0</v>
      </c>
      <c r="BH148" s="235">
        <v>0</v>
      </c>
      <c r="BI148" s="235">
        <v>0</v>
      </c>
      <c r="BJ148" s="235">
        <v>0</v>
      </c>
      <c r="BK148" s="235">
        <v>0</v>
      </c>
      <c r="BL148" s="235">
        <v>0</v>
      </c>
      <c r="BM148" s="235">
        <v>0</v>
      </c>
      <c r="BN148" s="220">
        <f>SUM(BB148:BM148)</f>
        <v>0</v>
      </c>
    </row>
    <row r="149" spans="2:66" x14ac:dyDescent="0.2">
      <c r="B149" s="23" t="s">
        <v>78</v>
      </c>
      <c r="C149" s="24"/>
      <c r="D149" s="32"/>
      <c r="E149" s="73"/>
      <c r="F149" s="243">
        <f>F146+F148</f>
        <v>-5156</v>
      </c>
      <c r="G149" s="244">
        <f t="shared" ref="G149:Q149" si="483">G146+G148</f>
        <v>-7711.4</v>
      </c>
      <c r="H149" s="244">
        <f t="shared" si="483"/>
        <v>-7707.26</v>
      </c>
      <c r="I149" s="244">
        <f t="shared" si="483"/>
        <v>-7703.5339999999997</v>
      </c>
      <c r="J149" s="244">
        <f t="shared" si="483"/>
        <v>-7700.1805999999997</v>
      </c>
      <c r="K149" s="244">
        <f t="shared" si="483"/>
        <v>-138552.59097333334</v>
      </c>
      <c r="L149" s="244">
        <f t="shared" si="483"/>
        <v>-142035.26520933333</v>
      </c>
      <c r="M149" s="244">
        <f t="shared" si="483"/>
        <v>-145218.67202173333</v>
      </c>
      <c r="N149" s="244">
        <f t="shared" si="483"/>
        <v>-142778.26114474333</v>
      </c>
      <c r="O149" s="244">
        <f t="shared" si="483"/>
        <v>-144259.26836360234</v>
      </c>
      <c r="P149" s="244">
        <f t="shared" si="483"/>
        <v>-145592.17486057544</v>
      </c>
      <c r="Q149" s="245">
        <f t="shared" si="483"/>
        <v>-146791.79070785124</v>
      </c>
      <c r="R149" s="246">
        <f>SUM(F149:Q149)</f>
        <v>-1041206.3978811724</v>
      </c>
      <c r="S149" s="24"/>
      <c r="T149" s="32"/>
      <c r="U149" s="73"/>
      <c r="V149" s="243">
        <f>V146+V148</f>
        <v>-405133.7231520504</v>
      </c>
      <c r="W149" s="244">
        <f t="shared" ref="W149:AG149" si="484">W146+W148</f>
        <v>-417611.01750351203</v>
      </c>
      <c r="X149" s="244">
        <f t="shared" si="484"/>
        <v>-420416.58241982752</v>
      </c>
      <c r="Y149" s="244">
        <f t="shared" si="484"/>
        <v>-422941.59084451146</v>
      </c>
      <c r="Z149" s="244">
        <f t="shared" si="484"/>
        <v>-425214.098426727</v>
      </c>
      <c r="AA149" s="244">
        <f t="shared" si="484"/>
        <v>-427259.35525072092</v>
      </c>
      <c r="AB149" s="244">
        <f t="shared" si="484"/>
        <v>-430406.16046638961</v>
      </c>
      <c r="AC149" s="244">
        <f t="shared" si="484"/>
        <v>-433335.28516049136</v>
      </c>
      <c r="AD149" s="244">
        <f t="shared" si="484"/>
        <v>-435884.19738518295</v>
      </c>
      <c r="AE149" s="244">
        <f t="shared" si="484"/>
        <v>-438178.2183874055</v>
      </c>
      <c r="AF149" s="244">
        <f t="shared" si="484"/>
        <v>-440242.83728940564</v>
      </c>
      <c r="AG149" s="245">
        <f t="shared" si="484"/>
        <v>-442100.99430120585</v>
      </c>
      <c r="AH149" s="246">
        <f>SUM(V149:AG149)</f>
        <v>-5138724.0605874304</v>
      </c>
      <c r="AI149" s="24"/>
      <c r="AJ149" s="32"/>
      <c r="AK149" s="73"/>
      <c r="AL149" s="243">
        <f>AL146+AL148</f>
        <v>-725314.41816916037</v>
      </c>
      <c r="AM149" s="244">
        <f t="shared" ref="AM149:AW149" si="485">AM146+AM148</f>
        <v>-629821.33849216194</v>
      </c>
      <c r="AN149" s="244">
        <f t="shared" si="485"/>
        <v>-526093.56678286334</v>
      </c>
      <c r="AO149" s="244">
        <f t="shared" si="485"/>
        <v>-432738.57224449469</v>
      </c>
      <c r="AP149" s="244">
        <f t="shared" si="485"/>
        <v>-348719.07715996297</v>
      </c>
      <c r="AQ149" s="244">
        <f t="shared" si="485"/>
        <v>-273101.53158388415</v>
      </c>
      <c r="AR149" s="244">
        <f t="shared" si="485"/>
        <v>-159068.79314886127</v>
      </c>
      <c r="AS149" s="244">
        <f t="shared" si="485"/>
        <v>-56616.328557340545</v>
      </c>
      <c r="AT149" s="244">
        <f t="shared" si="485"/>
        <v>35750.189575028373</v>
      </c>
      <c r="AU149" s="244">
        <f t="shared" si="485"/>
        <v>118880.05589416006</v>
      </c>
      <c r="AV149" s="244">
        <f t="shared" si="485"/>
        <v>193696.93558137899</v>
      </c>
      <c r="AW149" s="245">
        <f t="shared" si="485"/>
        <v>261032.12729987584</v>
      </c>
      <c r="AX149" s="246">
        <f>SUM(AL149:AW149)</f>
        <v>-2542114.3177882861</v>
      </c>
      <c r="AY149" s="24"/>
      <c r="AZ149" s="32"/>
      <c r="BA149" s="73"/>
      <c r="BB149" s="243">
        <f>BB146+BB148</f>
        <v>-863377.60545754666</v>
      </c>
      <c r="BC149" s="244">
        <f t="shared" ref="BC149:BM149" si="486">BC146+BC148</f>
        <v>-169560.41116693616</v>
      </c>
      <c r="BD149" s="244">
        <f t="shared" si="486"/>
        <v>197295.06369461352</v>
      </c>
      <c r="BE149" s="244">
        <f t="shared" si="486"/>
        <v>527464.99107000837</v>
      </c>
      <c r="BF149" s="244">
        <f t="shared" si="486"/>
        <v>824617.92570786318</v>
      </c>
      <c r="BG149" s="244">
        <f t="shared" si="486"/>
        <v>1092055.5668819332</v>
      </c>
      <c r="BH149" s="244">
        <f t="shared" si="486"/>
        <v>1519455.8304040739</v>
      </c>
      <c r="BI149" s="244">
        <f t="shared" si="486"/>
        <v>1903831.0675740009</v>
      </c>
      <c r="BJ149" s="244">
        <f t="shared" si="486"/>
        <v>2250025.2810269343</v>
      </c>
      <c r="BK149" s="244">
        <f t="shared" si="486"/>
        <v>2561600.0731345741</v>
      </c>
      <c r="BL149" s="244">
        <f t="shared" si="486"/>
        <v>2842017.3860314516</v>
      </c>
      <c r="BM149" s="245">
        <f t="shared" si="486"/>
        <v>3094392.9676386397</v>
      </c>
      <c r="BN149" s="246">
        <f>SUM(BB149:BM149)</f>
        <v>15779818.13653961</v>
      </c>
    </row>
    <row r="150" spans="2:66" x14ac:dyDescent="0.2">
      <c r="B150" s="33"/>
      <c r="C150" s="34"/>
      <c r="D150" s="35"/>
      <c r="E150" s="78"/>
      <c r="F150" s="238"/>
      <c r="G150" s="239"/>
      <c r="H150" s="239"/>
      <c r="I150" s="239"/>
      <c r="J150" s="239"/>
      <c r="K150" s="239"/>
      <c r="L150" s="239"/>
      <c r="M150" s="239"/>
      <c r="N150" s="239"/>
      <c r="O150" s="239"/>
      <c r="P150" s="239"/>
      <c r="Q150" s="239"/>
      <c r="R150" s="214"/>
      <c r="S150" s="34"/>
      <c r="T150" s="35"/>
      <c r="U150" s="78"/>
      <c r="V150" s="238"/>
      <c r="W150" s="239"/>
      <c r="X150" s="239"/>
      <c r="Y150" s="239"/>
      <c r="Z150" s="239"/>
      <c r="AA150" s="239"/>
      <c r="AB150" s="239"/>
      <c r="AC150" s="239"/>
      <c r="AD150" s="239"/>
      <c r="AE150" s="239"/>
      <c r="AF150" s="239"/>
      <c r="AG150" s="239"/>
      <c r="AH150" s="214"/>
      <c r="AI150" s="34"/>
      <c r="AJ150" s="35"/>
      <c r="AK150" s="78"/>
      <c r="AL150" s="238"/>
      <c r="AM150" s="239"/>
      <c r="AN150" s="239"/>
      <c r="AO150" s="239"/>
      <c r="AP150" s="239"/>
      <c r="AQ150" s="239"/>
      <c r="AR150" s="239"/>
      <c r="AS150" s="239"/>
      <c r="AT150" s="239"/>
      <c r="AU150" s="239"/>
      <c r="AV150" s="239"/>
      <c r="AW150" s="239"/>
      <c r="AX150" s="214"/>
      <c r="AY150" s="34"/>
      <c r="AZ150" s="35"/>
      <c r="BA150" s="78"/>
      <c r="BB150" s="238"/>
      <c r="BC150" s="239"/>
      <c r="BD150" s="239"/>
      <c r="BE150" s="239"/>
      <c r="BF150" s="239"/>
      <c r="BG150" s="239"/>
      <c r="BH150" s="239"/>
      <c r="BI150" s="239"/>
      <c r="BJ150" s="239"/>
      <c r="BK150" s="239"/>
      <c r="BL150" s="239"/>
      <c r="BM150" s="239"/>
      <c r="BN150" s="214"/>
    </row>
    <row r="151" spans="2:66" x14ac:dyDescent="0.2">
      <c r="B151" s="13"/>
      <c r="C151" s="7"/>
      <c r="D151" s="8"/>
      <c r="E151" s="1"/>
      <c r="F151" s="211"/>
      <c r="G151" s="212"/>
      <c r="H151" s="212"/>
      <c r="I151" s="212"/>
      <c r="J151" s="212"/>
      <c r="K151" s="212"/>
      <c r="L151" s="212"/>
      <c r="M151" s="212"/>
      <c r="N151" s="212"/>
      <c r="O151" s="212"/>
      <c r="P151" s="212"/>
      <c r="Q151" s="212"/>
      <c r="R151" s="215"/>
      <c r="S151" s="7"/>
      <c r="T151" s="8"/>
      <c r="U151" s="1"/>
      <c r="V151" s="211"/>
      <c r="W151" s="212"/>
      <c r="X151" s="212"/>
      <c r="Y151" s="212"/>
      <c r="Z151" s="212"/>
      <c r="AA151" s="212"/>
      <c r="AB151" s="212"/>
      <c r="AC151" s="212"/>
      <c r="AD151" s="212"/>
      <c r="AE151" s="212"/>
      <c r="AF151" s="212"/>
      <c r="AG151" s="212"/>
      <c r="AH151" s="215"/>
      <c r="AI151" s="7"/>
      <c r="AJ151" s="8"/>
      <c r="AK151" s="1"/>
      <c r="AL151" s="211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5"/>
      <c r="AY151" s="7"/>
      <c r="AZ151" s="8"/>
      <c r="BA151" s="1"/>
      <c r="BB151" s="211"/>
      <c r="BC151" s="212"/>
      <c r="BD151" s="212"/>
      <c r="BE151" s="212"/>
      <c r="BF151" s="212"/>
      <c r="BG151" s="212"/>
      <c r="BH151" s="212"/>
      <c r="BI151" s="212"/>
      <c r="BJ151" s="212"/>
      <c r="BK151" s="212"/>
      <c r="BL151" s="212"/>
      <c r="BM151" s="212"/>
      <c r="BN151" s="215"/>
    </row>
    <row r="152" spans="2:66" x14ac:dyDescent="0.2">
      <c r="B152" s="6" t="s">
        <v>79</v>
      </c>
      <c r="C152" s="7"/>
      <c r="D152" s="8"/>
      <c r="E152" s="1"/>
      <c r="F152" s="211"/>
      <c r="G152" s="212"/>
      <c r="H152" s="212"/>
      <c r="I152" s="212"/>
      <c r="J152" s="212"/>
      <c r="K152" s="212"/>
      <c r="L152" s="212"/>
      <c r="M152" s="212"/>
      <c r="N152" s="212"/>
      <c r="O152" s="212"/>
      <c r="P152" s="212"/>
      <c r="Q152" s="212"/>
      <c r="R152" s="215"/>
      <c r="S152" s="7"/>
      <c r="T152" s="8"/>
      <c r="U152" s="1"/>
      <c r="V152" s="211"/>
      <c r="W152" s="212"/>
      <c r="X152" s="212"/>
      <c r="Y152" s="212"/>
      <c r="Z152" s="212"/>
      <c r="AA152" s="212"/>
      <c r="AB152" s="212"/>
      <c r="AC152" s="212"/>
      <c r="AD152" s="212"/>
      <c r="AE152" s="212"/>
      <c r="AF152" s="212"/>
      <c r="AG152" s="212"/>
      <c r="AH152" s="215"/>
      <c r="AI152" s="7"/>
      <c r="AJ152" s="8"/>
      <c r="AK152" s="1"/>
      <c r="AL152" s="211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5"/>
      <c r="AY152" s="7"/>
      <c r="AZ152" s="8"/>
      <c r="BA152" s="1"/>
      <c r="BB152" s="211"/>
      <c r="BC152" s="212"/>
      <c r="BD152" s="212"/>
      <c r="BE152" s="212"/>
      <c r="BF152" s="212"/>
      <c r="BG152" s="212"/>
      <c r="BH152" s="212"/>
      <c r="BI152" s="212"/>
      <c r="BJ152" s="212"/>
      <c r="BK152" s="212"/>
      <c r="BL152" s="212"/>
      <c r="BM152" s="212"/>
      <c r="BN152" s="215"/>
    </row>
    <row r="153" spans="2:66" x14ac:dyDescent="0.2">
      <c r="B153" s="13" t="s">
        <v>80</v>
      </c>
      <c r="C153" s="7"/>
      <c r="D153" s="8"/>
      <c r="E153" s="1"/>
      <c r="F153" s="584">
        <f>F187</f>
        <v>2994844</v>
      </c>
      <c r="G153" s="585">
        <f t="shared" ref="G153:Q153" si="487">G187</f>
        <v>2987772.6</v>
      </c>
      <c r="H153" s="585">
        <f t="shared" si="487"/>
        <v>2980065.3400000003</v>
      </c>
      <c r="I153" s="585">
        <f t="shared" si="487"/>
        <v>2972361.8060000003</v>
      </c>
      <c r="J153" s="585">
        <f t="shared" si="487"/>
        <v>2964661.6254000003</v>
      </c>
      <c r="K153" s="585">
        <f t="shared" si="487"/>
        <v>2857589.4153100001</v>
      </c>
      <c r="L153" s="585">
        <f t="shared" si="487"/>
        <v>2715070.4453456667</v>
      </c>
      <c r="M153" s="585">
        <f t="shared" si="487"/>
        <v>2569428.6890444332</v>
      </c>
      <c r="N153" s="585">
        <f t="shared" si="487"/>
        <v>2423627.9385440648</v>
      </c>
      <c r="O153" s="585">
        <f t="shared" si="487"/>
        <v>2278487.1182644749</v>
      </c>
      <c r="P153" s="585">
        <f t="shared" si="487"/>
        <v>2132101.5466795107</v>
      </c>
      <c r="Q153" s="585">
        <f t="shared" si="487"/>
        <v>1984595.6989197095</v>
      </c>
      <c r="R153" s="586">
        <f>Q153</f>
        <v>1984595.6989197095</v>
      </c>
      <c r="S153" s="7"/>
      <c r="T153" s="8"/>
      <c r="U153" s="1"/>
      <c r="V153" s="584">
        <f>V187</f>
        <v>1657211.6103126118</v>
      </c>
      <c r="W153" s="585">
        <f t="shared" ref="W153:AG153" si="488">W187</f>
        <v>1239018.1293546045</v>
      </c>
      <c r="X153" s="585">
        <f t="shared" si="488"/>
        <v>815971.32982573123</v>
      </c>
      <c r="Y153" s="585">
        <f t="shared" si="488"/>
        <v>390662.5435830786</v>
      </c>
      <c r="Z153" s="585">
        <f t="shared" si="488"/>
        <v>-36682.030701975455</v>
      </c>
      <c r="AA153" s="585">
        <f t="shared" si="488"/>
        <v>-465858.81422519073</v>
      </c>
      <c r="AB153" s="585">
        <f t="shared" si="488"/>
        <v>-899215.10458126967</v>
      </c>
      <c r="AC153" s="585">
        <f t="shared" si="488"/>
        <v>-1335181.2566424813</v>
      </c>
      <c r="AD153" s="585">
        <f t="shared" si="488"/>
        <v>-1773455.0592383128</v>
      </c>
      <c r="AE153" s="585">
        <f t="shared" si="488"/>
        <v>-2213783.9223153018</v>
      </c>
      <c r="AF153" s="585">
        <f t="shared" si="488"/>
        <v>-2655962.3398253326</v>
      </c>
      <c r="AG153" s="585">
        <f t="shared" si="488"/>
        <v>-3099805.3563251011</v>
      </c>
      <c r="AH153" s="586">
        <f>AG153</f>
        <v>-3099805.3563251011</v>
      </c>
      <c r="AI153" s="7"/>
      <c r="AJ153" s="8"/>
      <c r="AK153" s="1"/>
      <c r="AL153" s="584">
        <f>AL187</f>
        <v>16162384.663053669</v>
      </c>
      <c r="AM153" s="585">
        <f t="shared" ref="AM153:AW153" si="489">AM187</f>
        <v>15447231.207967207</v>
      </c>
      <c r="AN153" s="585">
        <f t="shared" si="489"/>
        <v>14839892.736249475</v>
      </c>
      <c r="AO153" s="585">
        <f t="shared" si="489"/>
        <v>14334033.749563597</v>
      </c>
      <c r="AP153" s="585">
        <f t="shared" si="489"/>
        <v>13919506.299406391</v>
      </c>
      <c r="AQ153" s="585">
        <f t="shared" si="489"/>
        <v>13587177.232124986</v>
      </c>
      <c r="AR153" s="585">
        <f t="shared" si="489"/>
        <v>13338792.156162485</v>
      </c>
      <c r="AS153" s="585">
        <f t="shared" si="489"/>
        <v>13201835.423072871</v>
      </c>
      <c r="AT153" s="585">
        <f t="shared" si="489"/>
        <v>13165239.423568852</v>
      </c>
      <c r="AU153" s="585">
        <f t="shared" si="489"/>
        <v>13219007.909291869</v>
      </c>
      <c r="AV153" s="585">
        <f t="shared" si="489"/>
        <v>13354104.431719219</v>
      </c>
      <c r="AW153" s="585">
        <f t="shared" si="489"/>
        <v>13562396.187180469</v>
      </c>
      <c r="AX153" s="586">
        <f>AW153</f>
        <v>13562396.187180469</v>
      </c>
      <c r="AY153" s="7"/>
      <c r="AZ153" s="8"/>
      <c r="BA153" s="1"/>
      <c r="BB153" s="584">
        <f>BB187</f>
        <v>11870614.300611675</v>
      </c>
      <c r="BC153" s="585">
        <f t="shared" ref="BC153:BM153" si="490">BC187</f>
        <v>11310237.220024999</v>
      </c>
      <c r="BD153" s="585">
        <f t="shared" si="490"/>
        <v>11220192.281241847</v>
      </c>
      <c r="BE153" s="585">
        <f t="shared" si="490"/>
        <v>11489051.270081867</v>
      </c>
      <c r="BF153" s="585">
        <f t="shared" si="490"/>
        <v>12080923.793782741</v>
      </c>
      <c r="BG153" s="585">
        <f t="shared" si="490"/>
        <v>12963508.498858383</v>
      </c>
      <c r="BH153" s="585">
        <f t="shared" si="490"/>
        <v>14148202.546503736</v>
      </c>
      <c r="BI153" s="585">
        <f t="shared" si="490"/>
        <v>15750819.259594887</v>
      </c>
      <c r="BJ153" s="585">
        <f t="shared" si="490"/>
        <v>17729687.496587258</v>
      </c>
      <c r="BK153" s="585">
        <f t="shared" si="490"/>
        <v>20047246.230090726</v>
      </c>
      <c r="BL153" s="585">
        <f t="shared" si="490"/>
        <v>22669626.41045418</v>
      </c>
      <c r="BM153" s="585">
        <f t="shared" si="490"/>
        <v>25566345.892991625</v>
      </c>
      <c r="BN153" s="586">
        <f>BM153</f>
        <v>25566345.892991625</v>
      </c>
    </row>
    <row r="154" spans="2:66" outlineLevel="1" x14ac:dyDescent="0.2">
      <c r="B154" s="53" t="s">
        <v>81</v>
      </c>
      <c r="C154" s="7" t="s">
        <v>82</v>
      </c>
      <c r="D154" s="99">
        <v>0.5</v>
      </c>
      <c r="E154" s="134"/>
      <c r="F154" s="585">
        <f t="shared" ref="F154:Q154" si="491">$D154*(F77+F148)</f>
        <v>0</v>
      </c>
      <c r="G154" s="585">
        <f t="shared" si="491"/>
        <v>0</v>
      </c>
      <c r="H154" s="585">
        <f t="shared" si="491"/>
        <v>0</v>
      </c>
      <c r="I154" s="585">
        <f t="shared" si="491"/>
        <v>0</v>
      </c>
      <c r="J154" s="585">
        <f t="shared" si="491"/>
        <v>0</v>
      </c>
      <c r="K154" s="585">
        <f t="shared" si="491"/>
        <v>442.95244999999994</v>
      </c>
      <c r="L154" s="585">
        <f t="shared" si="491"/>
        <v>926.65720500000009</v>
      </c>
      <c r="M154" s="585">
        <f t="shared" si="491"/>
        <v>1361.9914845000001</v>
      </c>
      <c r="N154" s="585">
        <f t="shared" si="491"/>
        <v>4384.4808401250002</v>
      </c>
      <c r="O154" s="585">
        <f t="shared" si="491"/>
        <v>5266.0327561124996</v>
      </c>
      <c r="P154" s="585">
        <f t="shared" si="491"/>
        <v>6059.4294805012496</v>
      </c>
      <c r="Q154" s="585">
        <f t="shared" si="491"/>
        <v>6773.4865324511247</v>
      </c>
      <c r="R154" s="586">
        <f>Q154</f>
        <v>6773.4865324511247</v>
      </c>
      <c r="S154" s="7" t="s">
        <v>82</v>
      </c>
      <c r="T154" s="99">
        <v>0.5</v>
      </c>
      <c r="U154" s="134"/>
      <c r="V154" s="585">
        <f t="shared" ref="V154:AG154" si="492">$D154*(V77+V148)</f>
        <v>11375.365455047213</v>
      </c>
      <c r="W154" s="585">
        <f t="shared" si="492"/>
        <v>14297.828909542492</v>
      </c>
      <c r="X154" s="585">
        <f t="shared" si="492"/>
        <v>16928.04601858824</v>
      </c>
      <c r="Y154" s="585">
        <f t="shared" si="492"/>
        <v>19295.241416729416</v>
      </c>
      <c r="Z154" s="585">
        <f t="shared" si="492"/>
        <v>21425.717275056475</v>
      </c>
      <c r="AA154" s="585">
        <f t="shared" si="492"/>
        <v>23343.145547550823</v>
      </c>
      <c r="AB154" s="585">
        <f t="shared" si="492"/>
        <v>26293.275437240187</v>
      </c>
      <c r="AC154" s="585">
        <f t="shared" si="492"/>
        <v>28948.392337960609</v>
      </c>
      <c r="AD154" s="585">
        <f t="shared" si="492"/>
        <v>31337.997548608997</v>
      </c>
      <c r="AE154" s="585">
        <f t="shared" si="492"/>
        <v>33488.642238192537</v>
      </c>
      <c r="AF154" s="585">
        <f t="shared" si="492"/>
        <v>35424.222458817727</v>
      </c>
      <c r="AG154" s="585">
        <f t="shared" si="492"/>
        <v>37166.244657380397</v>
      </c>
      <c r="AH154" s="586">
        <f>AG154</f>
        <v>37166.244657380397</v>
      </c>
      <c r="AI154" s="7" t="s">
        <v>82</v>
      </c>
      <c r="AJ154" s="99">
        <v>0.5</v>
      </c>
      <c r="AK154" s="134"/>
      <c r="AL154" s="585">
        <f t="shared" ref="AL154:AW154" si="493">$D154*(AL77+AL148)</f>
        <v>257887.22911873646</v>
      </c>
      <c r="AM154" s="585">
        <f t="shared" si="493"/>
        <v>348159.34571303573</v>
      </c>
      <c r="AN154" s="585">
        <f t="shared" si="493"/>
        <v>429404.25064790505</v>
      </c>
      <c r="AO154" s="585">
        <f t="shared" si="493"/>
        <v>502524.66508928739</v>
      </c>
      <c r="AP154" s="585">
        <f t="shared" si="493"/>
        <v>568333.03808653145</v>
      </c>
      <c r="AQ154" s="585">
        <f t="shared" si="493"/>
        <v>627560.57378405123</v>
      </c>
      <c r="AR154" s="585">
        <f t="shared" si="493"/>
        <v>716876.85659768991</v>
      </c>
      <c r="AS154" s="585">
        <f t="shared" si="493"/>
        <v>797261.51112996484</v>
      </c>
      <c r="AT154" s="585">
        <f t="shared" si="493"/>
        <v>869607.70020901237</v>
      </c>
      <c r="AU154" s="585">
        <f t="shared" si="493"/>
        <v>934719.27038015495</v>
      </c>
      <c r="AV154" s="585">
        <f t="shared" si="493"/>
        <v>993319.68353418354</v>
      </c>
      <c r="AW154" s="585">
        <f t="shared" si="493"/>
        <v>1046060.0553728091</v>
      </c>
      <c r="AX154" s="586">
        <f>AW154</f>
        <v>1046060.0553728091</v>
      </c>
      <c r="AY154" s="7" t="s">
        <v>82</v>
      </c>
      <c r="AZ154" s="99">
        <v>0.5</v>
      </c>
      <c r="BA154" s="134"/>
      <c r="BB154" s="585">
        <f t="shared" ref="BB154:BM154" si="494">$D154*(BB77+BB148)</f>
        <v>1520412.6144445816</v>
      </c>
      <c r="BC154" s="585">
        <f t="shared" si="494"/>
        <v>1839679.2838643207</v>
      </c>
      <c r="BD154" s="585">
        <f t="shared" si="494"/>
        <v>2127019.2863420863</v>
      </c>
      <c r="BE154" s="585">
        <f t="shared" si="494"/>
        <v>2385625.2885720753</v>
      </c>
      <c r="BF154" s="585">
        <f t="shared" si="494"/>
        <v>2618370.6905790651</v>
      </c>
      <c r="BG154" s="585">
        <f t="shared" si="494"/>
        <v>2827841.5523853563</v>
      </c>
      <c r="BH154" s="585">
        <f t="shared" si="494"/>
        <v>3162603.3351440774</v>
      </c>
      <c r="BI154" s="585">
        <f t="shared" si="494"/>
        <v>3463888.9396269261</v>
      </c>
      <c r="BJ154" s="585">
        <f t="shared" si="494"/>
        <v>3735045.98366149</v>
      </c>
      <c r="BK154" s="585">
        <f t="shared" si="494"/>
        <v>3979087.3232925972</v>
      </c>
      <c r="BL154" s="585">
        <f t="shared" si="494"/>
        <v>4198724.5289605949</v>
      </c>
      <c r="BM154" s="585">
        <f t="shared" si="494"/>
        <v>4396398.0140617918</v>
      </c>
      <c r="BN154" s="586">
        <f>BM154</f>
        <v>4396398.0140617918</v>
      </c>
    </row>
    <row r="155" spans="2:66" x14ac:dyDescent="0.2">
      <c r="B155" s="53" t="s">
        <v>83</v>
      </c>
      <c r="C155" s="7"/>
      <c r="D155" s="8"/>
      <c r="E155" s="1"/>
      <c r="F155" s="584">
        <f t="shared" ref="F155:Q155" si="495">F153+F154</f>
        <v>2994844</v>
      </c>
      <c r="G155" s="585">
        <f t="shared" si="495"/>
        <v>2987772.6</v>
      </c>
      <c r="H155" s="585">
        <f t="shared" si="495"/>
        <v>2980065.3400000003</v>
      </c>
      <c r="I155" s="585">
        <f t="shared" si="495"/>
        <v>2972361.8060000003</v>
      </c>
      <c r="J155" s="585">
        <f t="shared" si="495"/>
        <v>2964661.6254000003</v>
      </c>
      <c r="K155" s="585">
        <f t="shared" si="495"/>
        <v>2858032.3677600003</v>
      </c>
      <c r="L155" s="585">
        <f t="shared" si="495"/>
        <v>2715997.1025506668</v>
      </c>
      <c r="M155" s="585">
        <f t="shared" si="495"/>
        <v>2570790.6805289332</v>
      </c>
      <c r="N155" s="585">
        <f t="shared" si="495"/>
        <v>2428012.4193841899</v>
      </c>
      <c r="O155" s="585">
        <f t="shared" si="495"/>
        <v>2283753.1510205874</v>
      </c>
      <c r="P155" s="585">
        <f t="shared" si="495"/>
        <v>2138160.9761600122</v>
      </c>
      <c r="Q155" s="585">
        <f t="shared" si="495"/>
        <v>1991369.1854521607</v>
      </c>
      <c r="R155" s="586">
        <f>Q155</f>
        <v>1991369.1854521607</v>
      </c>
      <c r="S155" s="7"/>
      <c r="T155" s="8"/>
      <c r="U155" s="1"/>
      <c r="V155" s="584">
        <f t="shared" ref="V155:AG155" si="496">V153+V154</f>
        <v>1668586.975767659</v>
      </c>
      <c r="W155" s="585">
        <f t="shared" si="496"/>
        <v>1253315.9582641469</v>
      </c>
      <c r="X155" s="585">
        <f t="shared" si="496"/>
        <v>832899.37584431947</v>
      </c>
      <c r="Y155" s="585">
        <f t="shared" si="496"/>
        <v>409957.78499980801</v>
      </c>
      <c r="Z155" s="585">
        <f t="shared" si="496"/>
        <v>-15256.31342691898</v>
      </c>
      <c r="AA155" s="585">
        <f t="shared" si="496"/>
        <v>-442515.66867763991</v>
      </c>
      <c r="AB155" s="585">
        <f t="shared" si="496"/>
        <v>-872921.82914402953</v>
      </c>
      <c r="AC155" s="585">
        <f t="shared" si="496"/>
        <v>-1306232.8643045207</v>
      </c>
      <c r="AD155" s="585">
        <f t="shared" si="496"/>
        <v>-1742117.0616897037</v>
      </c>
      <c r="AE155" s="585">
        <f t="shared" si="496"/>
        <v>-2180295.2800771091</v>
      </c>
      <c r="AF155" s="585">
        <f t="shared" si="496"/>
        <v>-2620538.1173665151</v>
      </c>
      <c r="AG155" s="585">
        <f t="shared" si="496"/>
        <v>-3062639.1116677206</v>
      </c>
      <c r="AH155" s="586">
        <f>AG155</f>
        <v>-3062639.1116677206</v>
      </c>
      <c r="AI155" s="7"/>
      <c r="AJ155" s="8"/>
      <c r="AK155" s="1"/>
      <c r="AL155" s="584">
        <f t="shared" ref="AL155:AW155" si="497">AL153+AL154</f>
        <v>16420271.892172405</v>
      </c>
      <c r="AM155" s="585">
        <f t="shared" si="497"/>
        <v>15795390.553680243</v>
      </c>
      <c r="AN155" s="585">
        <f t="shared" si="497"/>
        <v>15269296.986897379</v>
      </c>
      <c r="AO155" s="585">
        <f t="shared" si="497"/>
        <v>14836558.414652884</v>
      </c>
      <c r="AP155" s="585">
        <f t="shared" si="497"/>
        <v>14487839.337492922</v>
      </c>
      <c r="AQ155" s="585">
        <f t="shared" si="497"/>
        <v>14214737.805909038</v>
      </c>
      <c r="AR155" s="585">
        <f t="shared" si="497"/>
        <v>14055669.012760175</v>
      </c>
      <c r="AS155" s="585">
        <f t="shared" si="497"/>
        <v>13999096.934202835</v>
      </c>
      <c r="AT155" s="585">
        <f t="shared" si="497"/>
        <v>14034847.123777865</v>
      </c>
      <c r="AU155" s="585">
        <f t="shared" si="497"/>
        <v>14153727.179672023</v>
      </c>
      <c r="AV155" s="585">
        <f t="shared" si="497"/>
        <v>14347424.115253404</v>
      </c>
      <c r="AW155" s="585">
        <f t="shared" si="497"/>
        <v>14608456.242553279</v>
      </c>
      <c r="AX155" s="586">
        <f>AW155</f>
        <v>14608456.242553279</v>
      </c>
      <c r="AY155" s="7"/>
      <c r="AZ155" s="8"/>
      <c r="BA155" s="1"/>
      <c r="BB155" s="584">
        <f t="shared" ref="BB155:BM155" si="498">BB153+BB154</f>
        <v>13391026.915056257</v>
      </c>
      <c r="BC155" s="585">
        <f t="shared" si="498"/>
        <v>13149916.50388932</v>
      </c>
      <c r="BD155" s="585">
        <f t="shared" si="498"/>
        <v>13347211.567583933</v>
      </c>
      <c r="BE155" s="585">
        <f t="shared" si="498"/>
        <v>13874676.558653941</v>
      </c>
      <c r="BF155" s="585">
        <f t="shared" si="498"/>
        <v>14699294.484361805</v>
      </c>
      <c r="BG155" s="585">
        <f t="shared" si="498"/>
        <v>15791350.051243739</v>
      </c>
      <c r="BH155" s="585">
        <f t="shared" si="498"/>
        <v>17310805.881647814</v>
      </c>
      <c r="BI155" s="585">
        <f t="shared" si="498"/>
        <v>19214708.199221812</v>
      </c>
      <c r="BJ155" s="585">
        <f t="shared" si="498"/>
        <v>21464733.480248749</v>
      </c>
      <c r="BK155" s="585">
        <f t="shared" si="498"/>
        <v>24026333.553383324</v>
      </c>
      <c r="BL155" s="585">
        <f t="shared" si="498"/>
        <v>26868350.939414777</v>
      </c>
      <c r="BM155" s="585">
        <f t="shared" si="498"/>
        <v>29962743.907053418</v>
      </c>
      <c r="BN155" s="586">
        <f>BM155</f>
        <v>29962743.907053418</v>
      </c>
    </row>
    <row r="156" spans="2:66" x14ac:dyDescent="0.2">
      <c r="B156" s="53" t="s">
        <v>84</v>
      </c>
      <c r="C156" s="7" t="s">
        <v>2</v>
      </c>
      <c r="D156" s="88">
        <v>30000</v>
      </c>
      <c r="E156" s="132"/>
      <c r="F156" s="584">
        <f>D156</f>
        <v>30000</v>
      </c>
      <c r="G156" s="585">
        <f>F156</f>
        <v>30000</v>
      </c>
      <c r="H156" s="585">
        <f>G156</f>
        <v>30000</v>
      </c>
      <c r="I156" s="585">
        <f t="shared" ref="I156:Q156" si="499">H156</f>
        <v>30000</v>
      </c>
      <c r="J156" s="585">
        <f t="shared" si="499"/>
        <v>30000</v>
      </c>
      <c r="K156" s="585">
        <f t="shared" si="499"/>
        <v>30000</v>
      </c>
      <c r="L156" s="585">
        <f t="shared" si="499"/>
        <v>30000</v>
      </c>
      <c r="M156" s="585">
        <f t="shared" si="499"/>
        <v>30000</v>
      </c>
      <c r="N156" s="585">
        <f t="shared" si="499"/>
        <v>30000</v>
      </c>
      <c r="O156" s="585">
        <f t="shared" si="499"/>
        <v>30000</v>
      </c>
      <c r="P156" s="585">
        <f t="shared" si="499"/>
        <v>30000</v>
      </c>
      <c r="Q156" s="585">
        <f t="shared" si="499"/>
        <v>30000</v>
      </c>
      <c r="R156" s="586">
        <f>Q156</f>
        <v>30000</v>
      </c>
      <c r="S156" s="7" t="s">
        <v>2</v>
      </c>
      <c r="T156" s="88">
        <v>30000</v>
      </c>
      <c r="U156" s="132"/>
      <c r="V156" s="584">
        <f>T156</f>
        <v>30000</v>
      </c>
      <c r="W156" s="585">
        <f>V156</f>
        <v>30000</v>
      </c>
      <c r="X156" s="585">
        <f>W156</f>
        <v>30000</v>
      </c>
      <c r="Y156" s="585">
        <f t="shared" ref="Y156" si="500">X156</f>
        <v>30000</v>
      </c>
      <c r="Z156" s="585">
        <f t="shared" ref="Z156" si="501">Y156</f>
        <v>30000</v>
      </c>
      <c r="AA156" s="585">
        <f t="shared" ref="AA156" si="502">Z156</f>
        <v>30000</v>
      </c>
      <c r="AB156" s="585">
        <f t="shared" ref="AB156" si="503">AA156</f>
        <v>30000</v>
      </c>
      <c r="AC156" s="585">
        <f t="shared" ref="AC156" si="504">AB156</f>
        <v>30000</v>
      </c>
      <c r="AD156" s="585">
        <f t="shared" ref="AD156" si="505">AC156</f>
        <v>30000</v>
      </c>
      <c r="AE156" s="585">
        <f t="shared" ref="AE156" si="506">AD156</f>
        <v>30000</v>
      </c>
      <c r="AF156" s="585">
        <f t="shared" ref="AF156" si="507">AE156</f>
        <v>30000</v>
      </c>
      <c r="AG156" s="585">
        <f t="shared" ref="AG156" si="508">AF156</f>
        <v>30000</v>
      </c>
      <c r="AH156" s="586">
        <f>AG156</f>
        <v>30000</v>
      </c>
      <c r="AI156" s="7" t="s">
        <v>2</v>
      </c>
      <c r="AJ156" s="88">
        <v>30000</v>
      </c>
      <c r="AK156" s="132"/>
      <c r="AL156" s="584">
        <f>AJ156</f>
        <v>30000</v>
      </c>
      <c r="AM156" s="585">
        <f>AL156</f>
        <v>30000</v>
      </c>
      <c r="AN156" s="585">
        <f>AM156</f>
        <v>30000</v>
      </c>
      <c r="AO156" s="585">
        <f t="shared" ref="AO156" si="509">AN156</f>
        <v>30000</v>
      </c>
      <c r="AP156" s="585">
        <f t="shared" ref="AP156" si="510">AO156</f>
        <v>30000</v>
      </c>
      <c r="AQ156" s="585">
        <f t="shared" ref="AQ156" si="511">AP156</f>
        <v>30000</v>
      </c>
      <c r="AR156" s="585">
        <f t="shared" ref="AR156" si="512">AQ156</f>
        <v>30000</v>
      </c>
      <c r="AS156" s="585">
        <f t="shared" ref="AS156" si="513">AR156</f>
        <v>30000</v>
      </c>
      <c r="AT156" s="585">
        <f t="shared" ref="AT156" si="514">AS156</f>
        <v>30000</v>
      </c>
      <c r="AU156" s="585">
        <f t="shared" ref="AU156" si="515">AT156</f>
        <v>30000</v>
      </c>
      <c r="AV156" s="585">
        <f t="shared" ref="AV156" si="516">AU156</f>
        <v>30000</v>
      </c>
      <c r="AW156" s="585">
        <f t="shared" ref="AW156" si="517">AV156</f>
        <v>30000</v>
      </c>
      <c r="AX156" s="586">
        <f>AW156</f>
        <v>30000</v>
      </c>
      <c r="AY156" s="7" t="s">
        <v>2</v>
      </c>
      <c r="AZ156" s="88">
        <v>30000</v>
      </c>
      <c r="BA156" s="132"/>
      <c r="BB156" s="584">
        <f>AZ156</f>
        <v>30000</v>
      </c>
      <c r="BC156" s="585">
        <f>BB156</f>
        <v>30000</v>
      </c>
      <c r="BD156" s="585">
        <f>BC156</f>
        <v>30000</v>
      </c>
      <c r="BE156" s="585">
        <f t="shared" ref="BE156" si="518">BD156</f>
        <v>30000</v>
      </c>
      <c r="BF156" s="585">
        <f t="shared" ref="BF156" si="519">BE156</f>
        <v>30000</v>
      </c>
      <c r="BG156" s="585">
        <f t="shared" ref="BG156" si="520">BF156</f>
        <v>30000</v>
      </c>
      <c r="BH156" s="585">
        <f t="shared" ref="BH156" si="521">BG156</f>
        <v>30000</v>
      </c>
      <c r="BI156" s="585">
        <f t="shared" ref="BI156" si="522">BH156</f>
        <v>30000</v>
      </c>
      <c r="BJ156" s="585">
        <f t="shared" ref="BJ156" si="523">BI156</f>
        <v>30000</v>
      </c>
      <c r="BK156" s="585">
        <f t="shared" ref="BK156" si="524">BJ156</f>
        <v>30000</v>
      </c>
      <c r="BL156" s="585">
        <f t="shared" ref="BL156" si="525">BK156</f>
        <v>30000</v>
      </c>
      <c r="BM156" s="585">
        <f t="shared" ref="BM156" si="526">BL156</f>
        <v>30000</v>
      </c>
      <c r="BN156" s="586">
        <f>BM156</f>
        <v>30000</v>
      </c>
    </row>
    <row r="157" spans="2:66" x14ac:dyDescent="0.2">
      <c r="B157" s="54" t="s">
        <v>85</v>
      </c>
      <c r="C157" s="24"/>
      <c r="D157" s="32"/>
      <c r="E157" s="73"/>
      <c r="F157" s="587">
        <f>F155+F156</f>
        <v>3024844</v>
      </c>
      <c r="G157" s="588">
        <f>G155+G156</f>
        <v>3017772.6</v>
      </c>
      <c r="H157" s="588">
        <f t="shared" ref="H157:Q157" si="527">H155+H156</f>
        <v>3010065.3400000003</v>
      </c>
      <c r="I157" s="588">
        <f t="shared" si="527"/>
        <v>3002361.8060000003</v>
      </c>
      <c r="J157" s="588">
        <f t="shared" si="527"/>
        <v>2994661.6254000003</v>
      </c>
      <c r="K157" s="588">
        <f t="shared" si="527"/>
        <v>2888032.3677600003</v>
      </c>
      <c r="L157" s="588">
        <f t="shared" si="527"/>
        <v>2745997.1025506668</v>
      </c>
      <c r="M157" s="588">
        <f t="shared" si="527"/>
        <v>2600790.6805289332</v>
      </c>
      <c r="N157" s="588">
        <f t="shared" si="527"/>
        <v>2458012.4193841899</v>
      </c>
      <c r="O157" s="588">
        <f t="shared" si="527"/>
        <v>2313753.1510205874</v>
      </c>
      <c r="P157" s="588">
        <f t="shared" si="527"/>
        <v>2168160.9761600122</v>
      </c>
      <c r="Q157" s="588">
        <f t="shared" si="527"/>
        <v>2021369.1854521607</v>
      </c>
      <c r="R157" s="589">
        <f>Q157</f>
        <v>2021369.1854521607</v>
      </c>
      <c r="S157" s="24"/>
      <c r="T157" s="32"/>
      <c r="U157" s="73"/>
      <c r="V157" s="587">
        <f>V155+V156</f>
        <v>1698586.975767659</v>
      </c>
      <c r="W157" s="588">
        <f>W155+W156</f>
        <v>1283315.9582641469</v>
      </c>
      <c r="X157" s="588">
        <f t="shared" ref="X157:AG157" si="528">X155+X156</f>
        <v>862899.37584431947</v>
      </c>
      <c r="Y157" s="588">
        <f t="shared" si="528"/>
        <v>439957.78499980801</v>
      </c>
      <c r="Z157" s="588">
        <f t="shared" si="528"/>
        <v>14743.68657308102</v>
      </c>
      <c r="AA157" s="588">
        <f t="shared" si="528"/>
        <v>-412515.66867763991</v>
      </c>
      <c r="AB157" s="588">
        <f t="shared" si="528"/>
        <v>-842921.82914402953</v>
      </c>
      <c r="AC157" s="588">
        <f t="shared" si="528"/>
        <v>-1276232.8643045207</v>
      </c>
      <c r="AD157" s="588">
        <f t="shared" si="528"/>
        <v>-1712117.0616897037</v>
      </c>
      <c r="AE157" s="588">
        <f t="shared" si="528"/>
        <v>-2150295.2800771091</v>
      </c>
      <c r="AF157" s="588">
        <f t="shared" si="528"/>
        <v>-2590538.1173665151</v>
      </c>
      <c r="AG157" s="588">
        <f t="shared" si="528"/>
        <v>-3032639.1116677206</v>
      </c>
      <c r="AH157" s="589">
        <f>AG157</f>
        <v>-3032639.1116677206</v>
      </c>
      <c r="AI157" s="24"/>
      <c r="AJ157" s="32"/>
      <c r="AK157" s="73"/>
      <c r="AL157" s="587">
        <f>AL155+AL156</f>
        <v>16450271.892172405</v>
      </c>
      <c r="AM157" s="588">
        <f>AM155+AM156</f>
        <v>15825390.553680243</v>
      </c>
      <c r="AN157" s="588">
        <f t="shared" ref="AN157:AW157" si="529">AN155+AN156</f>
        <v>15299296.986897379</v>
      </c>
      <c r="AO157" s="588">
        <f t="shared" si="529"/>
        <v>14866558.414652884</v>
      </c>
      <c r="AP157" s="588">
        <f t="shared" si="529"/>
        <v>14517839.337492922</v>
      </c>
      <c r="AQ157" s="588">
        <f t="shared" si="529"/>
        <v>14244737.805909038</v>
      </c>
      <c r="AR157" s="588">
        <f t="shared" si="529"/>
        <v>14085669.012760175</v>
      </c>
      <c r="AS157" s="588">
        <f t="shared" si="529"/>
        <v>14029096.934202835</v>
      </c>
      <c r="AT157" s="588">
        <f t="shared" si="529"/>
        <v>14064847.123777865</v>
      </c>
      <c r="AU157" s="588">
        <f t="shared" si="529"/>
        <v>14183727.179672023</v>
      </c>
      <c r="AV157" s="588">
        <f t="shared" si="529"/>
        <v>14377424.115253404</v>
      </c>
      <c r="AW157" s="588">
        <f t="shared" si="529"/>
        <v>14638456.242553279</v>
      </c>
      <c r="AX157" s="589">
        <f>AW157</f>
        <v>14638456.242553279</v>
      </c>
      <c r="AY157" s="24"/>
      <c r="AZ157" s="32"/>
      <c r="BA157" s="73"/>
      <c r="BB157" s="587">
        <f>BB155+BB156</f>
        <v>13421026.915056257</v>
      </c>
      <c r="BC157" s="588">
        <f>BC155+BC156</f>
        <v>13179916.50388932</v>
      </c>
      <c r="BD157" s="588">
        <f t="shared" ref="BD157:BM157" si="530">BD155+BD156</f>
        <v>13377211.567583933</v>
      </c>
      <c r="BE157" s="588">
        <f t="shared" si="530"/>
        <v>13904676.558653941</v>
      </c>
      <c r="BF157" s="588">
        <f t="shared" si="530"/>
        <v>14729294.484361805</v>
      </c>
      <c r="BG157" s="588">
        <f t="shared" si="530"/>
        <v>15821350.051243739</v>
      </c>
      <c r="BH157" s="588">
        <f t="shared" si="530"/>
        <v>17340805.881647814</v>
      </c>
      <c r="BI157" s="588">
        <f t="shared" si="530"/>
        <v>19244708.199221812</v>
      </c>
      <c r="BJ157" s="588">
        <f t="shared" si="530"/>
        <v>21494733.480248749</v>
      </c>
      <c r="BK157" s="588">
        <f t="shared" si="530"/>
        <v>24056333.553383324</v>
      </c>
      <c r="BL157" s="588">
        <f t="shared" si="530"/>
        <v>26898350.939414777</v>
      </c>
      <c r="BM157" s="588">
        <f t="shared" si="530"/>
        <v>29992743.907053418</v>
      </c>
      <c r="BN157" s="589">
        <f>BM157</f>
        <v>29992743.907053418</v>
      </c>
    </row>
    <row r="158" spans="2:66" x14ac:dyDescent="0.2">
      <c r="B158" s="13"/>
      <c r="C158" s="7"/>
      <c r="D158" s="8"/>
      <c r="E158" s="1"/>
      <c r="F158" s="584"/>
      <c r="G158" s="585"/>
      <c r="H158" s="585"/>
      <c r="I158" s="585"/>
      <c r="J158" s="585"/>
      <c r="K158" s="585"/>
      <c r="L158" s="585"/>
      <c r="M158" s="585"/>
      <c r="N158" s="585"/>
      <c r="O158" s="585"/>
      <c r="P158" s="585"/>
      <c r="Q158" s="585"/>
      <c r="R158" s="586"/>
      <c r="S158" s="7"/>
      <c r="T158" s="8"/>
      <c r="U158" s="1"/>
      <c r="V158" s="584"/>
      <c r="W158" s="585"/>
      <c r="X158" s="585"/>
      <c r="Y158" s="585"/>
      <c r="Z158" s="585"/>
      <c r="AA158" s="585"/>
      <c r="AB158" s="585"/>
      <c r="AC158" s="585"/>
      <c r="AD158" s="585"/>
      <c r="AE158" s="585"/>
      <c r="AF158" s="585"/>
      <c r="AG158" s="585"/>
      <c r="AH158" s="586"/>
      <c r="AI158" s="7"/>
      <c r="AJ158" s="8"/>
      <c r="AK158" s="1"/>
      <c r="AL158" s="584"/>
      <c r="AM158" s="585"/>
      <c r="AN158" s="585"/>
      <c r="AO158" s="585"/>
      <c r="AP158" s="585"/>
      <c r="AQ158" s="585"/>
      <c r="AR158" s="585"/>
      <c r="AS158" s="585"/>
      <c r="AT158" s="585"/>
      <c r="AU158" s="585"/>
      <c r="AV158" s="585"/>
      <c r="AW158" s="585"/>
      <c r="AX158" s="586"/>
      <c r="AY158" s="7"/>
      <c r="AZ158" s="8"/>
      <c r="BA158" s="1"/>
      <c r="BB158" s="584"/>
      <c r="BC158" s="585"/>
      <c r="BD158" s="585"/>
      <c r="BE158" s="585"/>
      <c r="BF158" s="585"/>
      <c r="BG158" s="585"/>
      <c r="BH158" s="585"/>
      <c r="BI158" s="585"/>
      <c r="BJ158" s="585"/>
      <c r="BK158" s="585"/>
      <c r="BL158" s="585"/>
      <c r="BM158" s="585"/>
      <c r="BN158" s="586"/>
    </row>
    <row r="159" spans="2:66" x14ac:dyDescent="0.2">
      <c r="B159" s="13" t="s">
        <v>86</v>
      </c>
      <c r="C159" s="7" t="s">
        <v>87</v>
      </c>
      <c r="D159" s="99">
        <v>0.25</v>
      </c>
      <c r="E159" s="134"/>
      <c r="F159" s="585">
        <f>$D159*F145</f>
        <v>0</v>
      </c>
      <c r="G159" s="585">
        <f t="shared" ref="G159:Q159" si="531">$D159*G145</f>
        <v>640</v>
      </c>
      <c r="H159" s="585">
        <f t="shared" si="531"/>
        <v>640</v>
      </c>
      <c r="I159" s="585">
        <f t="shared" si="531"/>
        <v>640</v>
      </c>
      <c r="J159" s="585">
        <f t="shared" si="531"/>
        <v>640</v>
      </c>
      <c r="K159" s="585">
        <f t="shared" si="531"/>
        <v>32563.333333333332</v>
      </c>
      <c r="L159" s="585">
        <f t="shared" si="531"/>
        <v>32563.333333333332</v>
      </c>
      <c r="M159" s="585">
        <f t="shared" si="531"/>
        <v>32575.583333333332</v>
      </c>
      <c r="N159" s="585">
        <f t="shared" si="531"/>
        <v>32575.583333333332</v>
      </c>
      <c r="O159" s="585">
        <f t="shared" si="531"/>
        <v>32575.583333333332</v>
      </c>
      <c r="P159" s="585">
        <f t="shared" si="531"/>
        <v>32575.583333333332</v>
      </c>
      <c r="Q159" s="585">
        <f t="shared" si="531"/>
        <v>32575.583333333332</v>
      </c>
      <c r="R159" s="586">
        <f>Q159</f>
        <v>32575.583333333332</v>
      </c>
      <c r="S159" s="7" t="s">
        <v>87</v>
      </c>
      <c r="T159" s="99">
        <v>0.25</v>
      </c>
      <c r="U159" s="134"/>
      <c r="V159" s="585">
        <f>$D159*V145</f>
        <v>89125</v>
      </c>
      <c r="W159" s="585">
        <f t="shared" ref="W159:AG159" si="532">$D159*W145</f>
        <v>91465.000000000015</v>
      </c>
      <c r="X159" s="585">
        <f t="shared" si="532"/>
        <v>91465.000000000015</v>
      </c>
      <c r="Y159" s="585">
        <f t="shared" si="532"/>
        <v>91465.000000000015</v>
      </c>
      <c r="Z159" s="585">
        <f t="shared" si="532"/>
        <v>91465.000000000015</v>
      </c>
      <c r="AA159" s="585">
        <f t="shared" si="532"/>
        <v>91465.000000000015</v>
      </c>
      <c r="AB159" s="585">
        <f t="shared" si="532"/>
        <v>91465.000000000015</v>
      </c>
      <c r="AC159" s="585">
        <f t="shared" si="532"/>
        <v>91489.250000000015</v>
      </c>
      <c r="AD159" s="585">
        <f t="shared" si="532"/>
        <v>91489.250000000015</v>
      </c>
      <c r="AE159" s="585">
        <f t="shared" si="532"/>
        <v>91489.250000000015</v>
      </c>
      <c r="AF159" s="585">
        <f t="shared" si="532"/>
        <v>91489.250000000015</v>
      </c>
      <c r="AG159" s="585">
        <f t="shared" si="532"/>
        <v>91489.250000000015</v>
      </c>
      <c r="AH159" s="586">
        <f>AG159</f>
        <v>91489.250000000015</v>
      </c>
      <c r="AI159" s="7" t="s">
        <v>87</v>
      </c>
      <c r="AJ159" s="99">
        <v>0.25</v>
      </c>
      <c r="AK159" s="134"/>
      <c r="AL159" s="585">
        <f>$D159*AL145</f>
        <v>245391.66666666666</v>
      </c>
      <c r="AM159" s="585">
        <f t="shared" ref="AM159:AW159" si="533">$D159*AM145</f>
        <v>250331.66666666666</v>
      </c>
      <c r="AN159" s="585">
        <f t="shared" si="533"/>
        <v>250331.66666666666</v>
      </c>
      <c r="AO159" s="585">
        <f t="shared" si="533"/>
        <v>250331.66666666666</v>
      </c>
      <c r="AP159" s="585">
        <f t="shared" si="533"/>
        <v>250331.66666666666</v>
      </c>
      <c r="AQ159" s="585">
        <f t="shared" si="533"/>
        <v>250331.66666666666</v>
      </c>
      <c r="AR159" s="585">
        <f t="shared" si="533"/>
        <v>250331.66666666666</v>
      </c>
      <c r="AS159" s="585">
        <f t="shared" si="533"/>
        <v>250375.91666666666</v>
      </c>
      <c r="AT159" s="585">
        <f t="shared" si="533"/>
        <v>250375.91666666666</v>
      </c>
      <c r="AU159" s="585">
        <f t="shared" si="533"/>
        <v>250375.91666666666</v>
      </c>
      <c r="AV159" s="585">
        <f t="shared" si="533"/>
        <v>250375.91666666666</v>
      </c>
      <c r="AW159" s="585">
        <f t="shared" si="533"/>
        <v>250375.91666666666</v>
      </c>
      <c r="AX159" s="586">
        <f>AW159</f>
        <v>250375.91666666666</v>
      </c>
      <c r="AY159" s="7" t="s">
        <v>87</v>
      </c>
      <c r="AZ159" s="99">
        <v>0.25</v>
      </c>
      <c r="BA159" s="134"/>
      <c r="BB159" s="585">
        <f>$D159*BB145</f>
        <v>692008.33333333326</v>
      </c>
      <c r="BC159" s="585">
        <f t="shared" ref="BC159:BM159" si="534">$D159*BC145</f>
        <v>620458.33333333326</v>
      </c>
      <c r="BD159" s="585">
        <f t="shared" si="534"/>
        <v>620458.33333333326</v>
      </c>
      <c r="BE159" s="585">
        <f t="shared" si="534"/>
        <v>620458.33333333326</v>
      </c>
      <c r="BF159" s="585">
        <f t="shared" si="534"/>
        <v>620458.33333333326</v>
      </c>
      <c r="BG159" s="585">
        <f t="shared" si="534"/>
        <v>620458.33333333326</v>
      </c>
      <c r="BH159" s="585">
        <f t="shared" si="534"/>
        <v>620458.33333333326</v>
      </c>
      <c r="BI159" s="585">
        <f t="shared" si="534"/>
        <v>620529.58333333326</v>
      </c>
      <c r="BJ159" s="585">
        <f t="shared" si="534"/>
        <v>620529.58333333326</v>
      </c>
      <c r="BK159" s="585">
        <f t="shared" si="534"/>
        <v>620529.58333333326</v>
      </c>
      <c r="BL159" s="585">
        <f t="shared" si="534"/>
        <v>620529.58333333326</v>
      </c>
      <c r="BM159" s="585">
        <f t="shared" si="534"/>
        <v>620529.58333333326</v>
      </c>
      <c r="BN159" s="586">
        <f>BM159</f>
        <v>620529.58333333326</v>
      </c>
    </row>
    <row r="160" spans="2:66" x14ac:dyDescent="0.2">
      <c r="B160" s="13" t="s">
        <v>88</v>
      </c>
      <c r="C160" s="7" t="s">
        <v>2</v>
      </c>
      <c r="D160" s="88">
        <v>30000</v>
      </c>
      <c r="E160" s="132"/>
      <c r="F160" s="584">
        <f>D160</f>
        <v>30000</v>
      </c>
      <c r="G160" s="585">
        <f t="shared" ref="G160:R161" si="535">F160</f>
        <v>30000</v>
      </c>
      <c r="H160" s="585">
        <f t="shared" si="535"/>
        <v>30000</v>
      </c>
      <c r="I160" s="585">
        <f t="shared" si="535"/>
        <v>30000</v>
      </c>
      <c r="J160" s="585">
        <f t="shared" si="535"/>
        <v>30000</v>
      </c>
      <c r="K160" s="585">
        <f t="shared" si="535"/>
        <v>30000</v>
      </c>
      <c r="L160" s="585">
        <f t="shared" si="535"/>
        <v>30000</v>
      </c>
      <c r="M160" s="585">
        <f t="shared" si="535"/>
        <v>30000</v>
      </c>
      <c r="N160" s="585">
        <f t="shared" si="535"/>
        <v>30000</v>
      </c>
      <c r="O160" s="585">
        <f t="shared" si="535"/>
        <v>30000</v>
      </c>
      <c r="P160" s="585">
        <f t="shared" si="535"/>
        <v>30000</v>
      </c>
      <c r="Q160" s="585">
        <f t="shared" si="535"/>
        <v>30000</v>
      </c>
      <c r="R160" s="586">
        <f t="shared" si="535"/>
        <v>30000</v>
      </c>
      <c r="S160" s="7" t="s">
        <v>2</v>
      </c>
      <c r="T160" s="88">
        <v>30000</v>
      </c>
      <c r="U160" s="132"/>
      <c r="V160" s="584">
        <f>T160</f>
        <v>30000</v>
      </c>
      <c r="W160" s="585">
        <f t="shared" ref="W160" si="536">V160</f>
        <v>30000</v>
      </c>
      <c r="X160" s="585">
        <f t="shared" ref="X160" si="537">W160</f>
        <v>30000</v>
      </c>
      <c r="Y160" s="585">
        <f t="shared" ref="Y160" si="538">X160</f>
        <v>30000</v>
      </c>
      <c r="Z160" s="585">
        <f t="shared" ref="Z160" si="539">Y160</f>
        <v>30000</v>
      </c>
      <c r="AA160" s="585">
        <f t="shared" ref="AA160" si="540">Z160</f>
        <v>30000</v>
      </c>
      <c r="AB160" s="585">
        <f t="shared" ref="AB160" si="541">AA160</f>
        <v>30000</v>
      </c>
      <c r="AC160" s="585">
        <f t="shared" ref="AC160" si="542">AB160</f>
        <v>30000</v>
      </c>
      <c r="AD160" s="585">
        <f t="shared" ref="AD160" si="543">AC160</f>
        <v>30000</v>
      </c>
      <c r="AE160" s="585">
        <f t="shared" ref="AE160" si="544">AD160</f>
        <v>30000</v>
      </c>
      <c r="AF160" s="585">
        <f t="shared" ref="AF160" si="545">AE160</f>
        <v>30000</v>
      </c>
      <c r="AG160" s="585">
        <f t="shared" ref="AG160" si="546">AF160</f>
        <v>30000</v>
      </c>
      <c r="AH160" s="586">
        <f t="shared" ref="AH160:AH161" si="547">AG160</f>
        <v>30000</v>
      </c>
      <c r="AI160" s="7" t="s">
        <v>2</v>
      </c>
      <c r="AJ160" s="88">
        <v>30000</v>
      </c>
      <c r="AK160" s="132"/>
      <c r="AL160" s="584">
        <f>AJ160</f>
        <v>30000</v>
      </c>
      <c r="AM160" s="585">
        <f t="shared" ref="AM160" si="548">AL160</f>
        <v>30000</v>
      </c>
      <c r="AN160" s="585">
        <f t="shared" ref="AN160" si="549">AM160</f>
        <v>30000</v>
      </c>
      <c r="AO160" s="585">
        <f t="shared" ref="AO160" si="550">AN160</f>
        <v>30000</v>
      </c>
      <c r="AP160" s="585">
        <f t="shared" ref="AP160" si="551">AO160</f>
        <v>30000</v>
      </c>
      <c r="AQ160" s="585">
        <f t="shared" ref="AQ160" si="552">AP160</f>
        <v>30000</v>
      </c>
      <c r="AR160" s="585">
        <f t="shared" ref="AR160" si="553">AQ160</f>
        <v>30000</v>
      </c>
      <c r="AS160" s="585">
        <f t="shared" ref="AS160" si="554">AR160</f>
        <v>30000</v>
      </c>
      <c r="AT160" s="585">
        <f t="shared" ref="AT160" si="555">AS160</f>
        <v>30000</v>
      </c>
      <c r="AU160" s="585">
        <f t="shared" ref="AU160" si="556">AT160</f>
        <v>30000</v>
      </c>
      <c r="AV160" s="585">
        <f t="shared" ref="AV160" si="557">AU160</f>
        <v>30000</v>
      </c>
      <c r="AW160" s="585">
        <f t="shared" ref="AW160" si="558">AV160</f>
        <v>30000</v>
      </c>
      <c r="AX160" s="586">
        <f t="shared" ref="AX160:AX161" si="559">AW160</f>
        <v>30000</v>
      </c>
      <c r="AY160" s="7" t="s">
        <v>2</v>
      </c>
      <c r="AZ160" s="88">
        <v>30000</v>
      </c>
      <c r="BA160" s="132"/>
      <c r="BB160" s="584">
        <f>AZ160</f>
        <v>30000</v>
      </c>
      <c r="BC160" s="585">
        <f t="shared" ref="BC160" si="560">BB160</f>
        <v>30000</v>
      </c>
      <c r="BD160" s="585">
        <f t="shared" ref="BD160" si="561">BC160</f>
        <v>30000</v>
      </c>
      <c r="BE160" s="585">
        <f t="shared" ref="BE160" si="562">BD160</f>
        <v>30000</v>
      </c>
      <c r="BF160" s="585">
        <f t="shared" ref="BF160" si="563">BE160</f>
        <v>30000</v>
      </c>
      <c r="BG160" s="585">
        <f t="shared" ref="BG160" si="564">BF160</f>
        <v>30000</v>
      </c>
      <c r="BH160" s="585">
        <f t="shared" ref="BH160" si="565">BG160</f>
        <v>30000</v>
      </c>
      <c r="BI160" s="585">
        <f t="shared" ref="BI160" si="566">BH160</f>
        <v>30000</v>
      </c>
      <c r="BJ160" s="585">
        <f t="shared" ref="BJ160" si="567">BI160</f>
        <v>30000</v>
      </c>
      <c r="BK160" s="585">
        <f t="shared" ref="BK160" si="568">BJ160</f>
        <v>30000</v>
      </c>
      <c r="BL160" s="585">
        <f t="shared" ref="BL160" si="569">BK160</f>
        <v>30000</v>
      </c>
      <c r="BM160" s="585">
        <f t="shared" ref="BM160" si="570">BL160</f>
        <v>30000</v>
      </c>
      <c r="BN160" s="586">
        <f t="shared" ref="BN160:BN161" si="571">BM160</f>
        <v>30000</v>
      </c>
    </row>
    <row r="161" spans="2:66" x14ac:dyDescent="0.2">
      <c r="B161" s="54" t="s">
        <v>89</v>
      </c>
      <c r="C161" s="24"/>
      <c r="D161" s="32"/>
      <c r="E161" s="73"/>
      <c r="F161" s="588">
        <f>F159+F160</f>
        <v>30000</v>
      </c>
      <c r="G161" s="588">
        <f>G159+G160</f>
        <v>30640</v>
      </c>
      <c r="H161" s="588">
        <f t="shared" ref="H161:Q161" si="572">H159+H160</f>
        <v>30640</v>
      </c>
      <c r="I161" s="588">
        <f t="shared" si="572"/>
        <v>30640</v>
      </c>
      <c r="J161" s="588">
        <f t="shared" si="572"/>
        <v>30640</v>
      </c>
      <c r="K161" s="588">
        <f t="shared" si="572"/>
        <v>62563.333333333328</v>
      </c>
      <c r="L161" s="588">
        <f t="shared" si="572"/>
        <v>62563.333333333328</v>
      </c>
      <c r="M161" s="588">
        <f t="shared" si="572"/>
        <v>62575.583333333328</v>
      </c>
      <c r="N161" s="588">
        <f t="shared" si="572"/>
        <v>62575.583333333328</v>
      </c>
      <c r="O161" s="588">
        <f t="shared" si="572"/>
        <v>62575.583333333328</v>
      </c>
      <c r="P161" s="588">
        <f t="shared" si="572"/>
        <v>62575.583333333328</v>
      </c>
      <c r="Q161" s="588">
        <f t="shared" si="572"/>
        <v>62575.583333333328</v>
      </c>
      <c r="R161" s="589">
        <f t="shared" si="535"/>
        <v>62575.583333333328</v>
      </c>
      <c r="S161" s="24"/>
      <c r="T161" s="32"/>
      <c r="U161" s="73"/>
      <c r="V161" s="588">
        <f>V159+V160</f>
        <v>119125</v>
      </c>
      <c r="W161" s="588">
        <f>W159+W160</f>
        <v>121465.00000000001</v>
      </c>
      <c r="X161" s="588">
        <f t="shared" ref="X161:AG161" si="573">X159+X160</f>
        <v>121465.00000000001</v>
      </c>
      <c r="Y161" s="588">
        <f t="shared" si="573"/>
        <v>121465.00000000001</v>
      </c>
      <c r="Z161" s="588">
        <f t="shared" si="573"/>
        <v>121465.00000000001</v>
      </c>
      <c r="AA161" s="588">
        <f t="shared" si="573"/>
        <v>121465.00000000001</v>
      </c>
      <c r="AB161" s="588">
        <f t="shared" si="573"/>
        <v>121465.00000000001</v>
      </c>
      <c r="AC161" s="588">
        <f t="shared" si="573"/>
        <v>121489.25000000001</v>
      </c>
      <c r="AD161" s="588">
        <f t="shared" si="573"/>
        <v>121489.25000000001</v>
      </c>
      <c r="AE161" s="588">
        <f t="shared" si="573"/>
        <v>121489.25000000001</v>
      </c>
      <c r="AF161" s="588">
        <f t="shared" si="573"/>
        <v>121489.25000000001</v>
      </c>
      <c r="AG161" s="588">
        <f t="shared" si="573"/>
        <v>121489.25000000001</v>
      </c>
      <c r="AH161" s="589">
        <f t="shared" si="547"/>
        <v>121489.25000000001</v>
      </c>
      <c r="AI161" s="24"/>
      <c r="AJ161" s="32"/>
      <c r="AK161" s="73"/>
      <c r="AL161" s="588">
        <f>AL159+AL160</f>
        <v>275391.66666666663</v>
      </c>
      <c r="AM161" s="588">
        <f>AM159+AM160</f>
        <v>280331.66666666663</v>
      </c>
      <c r="AN161" s="588">
        <f t="shared" ref="AN161:AW161" si="574">AN159+AN160</f>
        <v>280331.66666666663</v>
      </c>
      <c r="AO161" s="588">
        <f t="shared" si="574"/>
        <v>280331.66666666663</v>
      </c>
      <c r="AP161" s="588">
        <f t="shared" si="574"/>
        <v>280331.66666666663</v>
      </c>
      <c r="AQ161" s="588">
        <f t="shared" si="574"/>
        <v>280331.66666666663</v>
      </c>
      <c r="AR161" s="588">
        <f t="shared" si="574"/>
        <v>280331.66666666663</v>
      </c>
      <c r="AS161" s="588">
        <f t="shared" si="574"/>
        <v>280375.91666666663</v>
      </c>
      <c r="AT161" s="588">
        <f t="shared" si="574"/>
        <v>280375.91666666663</v>
      </c>
      <c r="AU161" s="588">
        <f t="shared" si="574"/>
        <v>280375.91666666663</v>
      </c>
      <c r="AV161" s="588">
        <f t="shared" si="574"/>
        <v>280375.91666666663</v>
      </c>
      <c r="AW161" s="588">
        <f t="shared" si="574"/>
        <v>280375.91666666663</v>
      </c>
      <c r="AX161" s="589">
        <f t="shared" si="559"/>
        <v>280375.91666666663</v>
      </c>
      <c r="AY161" s="24"/>
      <c r="AZ161" s="32"/>
      <c r="BA161" s="73"/>
      <c r="BB161" s="588">
        <f>BB159+BB160</f>
        <v>722008.33333333326</v>
      </c>
      <c r="BC161" s="588">
        <f>BC159+BC160</f>
        <v>650458.33333333326</v>
      </c>
      <c r="BD161" s="588">
        <f t="shared" ref="BD161:BM161" si="575">BD159+BD160</f>
        <v>650458.33333333326</v>
      </c>
      <c r="BE161" s="588">
        <f t="shared" si="575"/>
        <v>650458.33333333326</v>
      </c>
      <c r="BF161" s="588">
        <f t="shared" si="575"/>
        <v>650458.33333333326</v>
      </c>
      <c r="BG161" s="588">
        <f t="shared" si="575"/>
        <v>650458.33333333326</v>
      </c>
      <c r="BH161" s="588">
        <f t="shared" si="575"/>
        <v>650458.33333333326</v>
      </c>
      <c r="BI161" s="588">
        <f t="shared" si="575"/>
        <v>650529.58333333326</v>
      </c>
      <c r="BJ161" s="588">
        <f t="shared" si="575"/>
        <v>650529.58333333326</v>
      </c>
      <c r="BK161" s="588">
        <f t="shared" si="575"/>
        <v>650529.58333333326</v>
      </c>
      <c r="BL161" s="588">
        <f t="shared" si="575"/>
        <v>650529.58333333326</v>
      </c>
      <c r="BM161" s="588">
        <f t="shared" si="575"/>
        <v>650529.58333333326</v>
      </c>
      <c r="BN161" s="589">
        <f t="shared" si="571"/>
        <v>650529.58333333326</v>
      </c>
    </row>
    <row r="162" spans="2:66" x14ac:dyDescent="0.2">
      <c r="B162" s="13"/>
      <c r="C162" s="7"/>
      <c r="D162" s="8"/>
      <c r="E162" s="1"/>
      <c r="F162" s="584"/>
      <c r="G162" s="585"/>
      <c r="H162" s="585"/>
      <c r="I162" s="585"/>
      <c r="J162" s="585"/>
      <c r="K162" s="585"/>
      <c r="L162" s="585"/>
      <c r="M162" s="585"/>
      <c r="N162" s="585"/>
      <c r="O162" s="585"/>
      <c r="P162" s="585"/>
      <c r="Q162" s="585"/>
      <c r="R162" s="586"/>
      <c r="S162" s="7"/>
      <c r="T162" s="8"/>
      <c r="U162" s="1"/>
      <c r="V162" s="584"/>
      <c r="W162" s="585"/>
      <c r="X162" s="585"/>
      <c r="Y162" s="585"/>
      <c r="Z162" s="585"/>
      <c r="AA162" s="585"/>
      <c r="AB162" s="585"/>
      <c r="AC162" s="585"/>
      <c r="AD162" s="585"/>
      <c r="AE162" s="585"/>
      <c r="AF162" s="585"/>
      <c r="AG162" s="585"/>
      <c r="AH162" s="586"/>
      <c r="AI162" s="7"/>
      <c r="AJ162" s="8"/>
      <c r="AK162" s="1"/>
      <c r="AL162" s="584"/>
      <c r="AM162" s="585"/>
      <c r="AN162" s="585"/>
      <c r="AO162" s="585"/>
      <c r="AP162" s="585"/>
      <c r="AQ162" s="585"/>
      <c r="AR162" s="585"/>
      <c r="AS162" s="585"/>
      <c r="AT162" s="585"/>
      <c r="AU162" s="585"/>
      <c r="AV162" s="585"/>
      <c r="AW162" s="585"/>
      <c r="AX162" s="586"/>
      <c r="AY162" s="7"/>
      <c r="AZ162" s="8"/>
      <c r="BA162" s="1"/>
      <c r="BB162" s="584"/>
      <c r="BC162" s="585"/>
      <c r="BD162" s="585"/>
      <c r="BE162" s="585"/>
      <c r="BF162" s="585"/>
      <c r="BG162" s="585"/>
      <c r="BH162" s="585"/>
      <c r="BI162" s="585"/>
      <c r="BJ162" s="585"/>
      <c r="BK162" s="585"/>
      <c r="BL162" s="585"/>
      <c r="BM162" s="585"/>
      <c r="BN162" s="586"/>
    </row>
    <row r="163" spans="2:66" x14ac:dyDescent="0.2">
      <c r="B163" s="53" t="s">
        <v>90</v>
      </c>
      <c r="C163" s="7" t="s">
        <v>2</v>
      </c>
      <c r="D163" s="88">
        <v>0</v>
      </c>
      <c r="E163" s="132"/>
      <c r="F163" s="584">
        <f>D163+F179</f>
        <v>0</v>
      </c>
      <c r="G163" s="585">
        <f>F163+G179</f>
        <v>0</v>
      </c>
      <c r="H163" s="585">
        <f t="shared" ref="H163:Q163" si="576">G163+H179</f>
        <v>0</v>
      </c>
      <c r="I163" s="585">
        <f t="shared" si="576"/>
        <v>0</v>
      </c>
      <c r="J163" s="585">
        <f t="shared" si="576"/>
        <v>0</v>
      </c>
      <c r="K163" s="585">
        <f t="shared" si="576"/>
        <v>0</v>
      </c>
      <c r="L163" s="585">
        <f t="shared" si="576"/>
        <v>0</v>
      </c>
      <c r="M163" s="585">
        <f t="shared" si="576"/>
        <v>0</v>
      </c>
      <c r="N163" s="585">
        <f t="shared" si="576"/>
        <v>0</v>
      </c>
      <c r="O163" s="585">
        <f t="shared" si="576"/>
        <v>0</v>
      </c>
      <c r="P163" s="585">
        <f t="shared" si="576"/>
        <v>0</v>
      </c>
      <c r="Q163" s="585">
        <f t="shared" si="576"/>
        <v>0</v>
      </c>
      <c r="R163" s="586">
        <f>Q163</f>
        <v>0</v>
      </c>
      <c r="S163" s="7" t="s">
        <v>2</v>
      </c>
      <c r="T163" s="88">
        <v>0</v>
      </c>
      <c r="U163" s="132"/>
      <c r="V163" s="584">
        <f>T163+V179</f>
        <v>0</v>
      </c>
      <c r="W163" s="585">
        <f>V163+W179</f>
        <v>0</v>
      </c>
      <c r="X163" s="585">
        <f t="shared" ref="X163" si="577">W163+X179</f>
        <v>0</v>
      </c>
      <c r="Y163" s="585">
        <f t="shared" ref="Y163" si="578">X163+Y179</f>
        <v>0</v>
      </c>
      <c r="Z163" s="585">
        <f t="shared" ref="Z163" si="579">Y163+Z179</f>
        <v>0</v>
      </c>
      <c r="AA163" s="585">
        <f t="shared" ref="AA163" si="580">Z163+AA179</f>
        <v>0</v>
      </c>
      <c r="AB163" s="585">
        <f t="shared" ref="AB163" si="581">AA163+AB179</f>
        <v>0</v>
      </c>
      <c r="AC163" s="585">
        <f t="shared" ref="AC163" si="582">AB163+AC179</f>
        <v>0</v>
      </c>
      <c r="AD163" s="585">
        <f t="shared" ref="AD163" si="583">AC163+AD179</f>
        <v>0</v>
      </c>
      <c r="AE163" s="585">
        <f t="shared" ref="AE163" si="584">AD163+AE179</f>
        <v>0</v>
      </c>
      <c r="AF163" s="585">
        <f t="shared" ref="AF163" si="585">AE163+AF179</f>
        <v>0</v>
      </c>
      <c r="AG163" s="585">
        <f t="shared" ref="AG163" si="586">AF163+AG179</f>
        <v>0</v>
      </c>
      <c r="AH163" s="586">
        <f>AG163</f>
        <v>0</v>
      </c>
      <c r="AI163" s="7" t="s">
        <v>2</v>
      </c>
      <c r="AJ163" s="88">
        <v>0</v>
      </c>
      <c r="AK163" s="132"/>
      <c r="AL163" s="584">
        <f>AJ163+AL179</f>
        <v>0</v>
      </c>
      <c r="AM163" s="585">
        <f>AL163+AM179</f>
        <v>0</v>
      </c>
      <c r="AN163" s="585">
        <f t="shared" ref="AN163" si="587">AM163+AN179</f>
        <v>0</v>
      </c>
      <c r="AO163" s="585">
        <f t="shared" ref="AO163" si="588">AN163+AO179</f>
        <v>0</v>
      </c>
      <c r="AP163" s="585">
        <f t="shared" ref="AP163" si="589">AO163+AP179</f>
        <v>0</v>
      </c>
      <c r="AQ163" s="585">
        <f t="shared" ref="AQ163" si="590">AP163+AQ179</f>
        <v>0</v>
      </c>
      <c r="AR163" s="585">
        <f t="shared" ref="AR163" si="591">AQ163+AR179</f>
        <v>0</v>
      </c>
      <c r="AS163" s="585">
        <f t="shared" ref="AS163" si="592">AR163+AS179</f>
        <v>0</v>
      </c>
      <c r="AT163" s="585">
        <f t="shared" ref="AT163" si="593">AS163+AT179</f>
        <v>0</v>
      </c>
      <c r="AU163" s="585">
        <f t="shared" ref="AU163" si="594">AT163+AU179</f>
        <v>0</v>
      </c>
      <c r="AV163" s="585">
        <f t="shared" ref="AV163" si="595">AU163+AV179</f>
        <v>0</v>
      </c>
      <c r="AW163" s="585">
        <f t="shared" ref="AW163" si="596">AV163+AW179</f>
        <v>0</v>
      </c>
      <c r="AX163" s="586">
        <f>AW163</f>
        <v>0</v>
      </c>
      <c r="AY163" s="7" t="s">
        <v>2</v>
      </c>
      <c r="AZ163" s="88">
        <v>0</v>
      </c>
      <c r="BA163" s="132"/>
      <c r="BB163" s="584">
        <f>AZ163+BB179</f>
        <v>0</v>
      </c>
      <c r="BC163" s="585">
        <f>BB163+BC179</f>
        <v>0</v>
      </c>
      <c r="BD163" s="585">
        <f t="shared" ref="BD163" si="597">BC163+BD179</f>
        <v>0</v>
      </c>
      <c r="BE163" s="585">
        <f t="shared" ref="BE163" si="598">BD163+BE179</f>
        <v>0</v>
      </c>
      <c r="BF163" s="585">
        <f t="shared" ref="BF163" si="599">BE163+BF179</f>
        <v>0</v>
      </c>
      <c r="BG163" s="585">
        <f t="shared" ref="BG163" si="600">BF163+BG179</f>
        <v>0</v>
      </c>
      <c r="BH163" s="585">
        <f t="shared" ref="BH163" si="601">BG163+BH179</f>
        <v>0</v>
      </c>
      <c r="BI163" s="585">
        <f t="shared" ref="BI163" si="602">BH163+BI179</f>
        <v>0</v>
      </c>
      <c r="BJ163" s="585">
        <f t="shared" ref="BJ163" si="603">BI163+BJ179</f>
        <v>0</v>
      </c>
      <c r="BK163" s="585">
        <f t="shared" ref="BK163" si="604">BJ163+BK179</f>
        <v>0</v>
      </c>
      <c r="BL163" s="585">
        <f t="shared" ref="BL163" si="605">BK163+BL179</f>
        <v>0</v>
      </c>
      <c r="BM163" s="585">
        <f t="shared" ref="BM163" si="606">BL163+BM179</f>
        <v>0</v>
      </c>
      <c r="BN163" s="586">
        <f>BM163</f>
        <v>0</v>
      </c>
    </row>
    <row r="164" spans="2:66" x14ac:dyDescent="0.2">
      <c r="B164" s="53" t="s">
        <v>91</v>
      </c>
      <c r="C164" s="7" t="s">
        <v>2</v>
      </c>
      <c r="D164" s="88">
        <v>0</v>
      </c>
      <c r="E164" s="132"/>
      <c r="F164" s="584">
        <f>D164+F149</f>
        <v>-5156</v>
      </c>
      <c r="G164" s="585">
        <f t="shared" ref="G164:P164" si="607">F164+G149</f>
        <v>-12867.4</v>
      </c>
      <c r="H164" s="585">
        <f t="shared" si="607"/>
        <v>-20574.66</v>
      </c>
      <c r="I164" s="585">
        <f t="shared" si="607"/>
        <v>-28278.194</v>
      </c>
      <c r="J164" s="585">
        <f t="shared" si="607"/>
        <v>-35978.374599999996</v>
      </c>
      <c r="K164" s="585">
        <f t="shared" si="607"/>
        <v>-174530.96557333332</v>
      </c>
      <c r="L164" s="585">
        <f t="shared" si="607"/>
        <v>-316566.23078266665</v>
      </c>
      <c r="M164" s="585">
        <f t="shared" si="607"/>
        <v>-461784.90280439996</v>
      </c>
      <c r="N164" s="585">
        <f t="shared" si="607"/>
        <v>-604563.16394914326</v>
      </c>
      <c r="O164" s="585">
        <f t="shared" si="607"/>
        <v>-748822.4323127456</v>
      </c>
      <c r="P164" s="585">
        <f t="shared" si="607"/>
        <v>-894414.60717332107</v>
      </c>
      <c r="Q164" s="585">
        <f>P164+Q149</f>
        <v>-1041206.3978811724</v>
      </c>
      <c r="R164" s="586">
        <f>Q164</f>
        <v>-1041206.3978811724</v>
      </c>
      <c r="S164" s="7" t="s">
        <v>2</v>
      </c>
      <c r="T164" s="88">
        <v>0</v>
      </c>
      <c r="U164" s="132"/>
      <c r="V164" s="584">
        <f>T164+V149</f>
        <v>-405133.7231520504</v>
      </c>
      <c r="W164" s="585">
        <f t="shared" ref="W164" si="608">V164+W149</f>
        <v>-822744.74065556237</v>
      </c>
      <c r="X164" s="585">
        <f t="shared" ref="X164" si="609">W164+X149</f>
        <v>-1243161.32307539</v>
      </c>
      <c r="Y164" s="585">
        <f t="shared" ref="Y164" si="610">X164+Y149</f>
        <v>-1666102.9139199015</v>
      </c>
      <c r="Z164" s="585">
        <f t="shared" ref="Z164" si="611">Y164+Z149</f>
        <v>-2091317.0123466286</v>
      </c>
      <c r="AA164" s="585">
        <f t="shared" ref="AA164" si="612">Z164+AA149</f>
        <v>-2518576.3675973495</v>
      </c>
      <c r="AB164" s="585">
        <f t="shared" ref="AB164" si="613">AA164+AB149</f>
        <v>-2948982.5280637392</v>
      </c>
      <c r="AC164" s="585">
        <f t="shared" ref="AC164" si="614">AB164+AC149</f>
        <v>-3382317.8132242304</v>
      </c>
      <c r="AD164" s="585">
        <f t="shared" ref="AD164" si="615">AC164+AD149</f>
        <v>-3818202.0106094135</v>
      </c>
      <c r="AE164" s="585">
        <f t="shared" ref="AE164" si="616">AD164+AE149</f>
        <v>-4256380.2289968189</v>
      </c>
      <c r="AF164" s="585">
        <f t="shared" ref="AF164" si="617">AE164+AF149</f>
        <v>-4696623.0662862249</v>
      </c>
      <c r="AG164" s="585">
        <f>AF164+AG149</f>
        <v>-5138724.0605874304</v>
      </c>
      <c r="AH164" s="586">
        <f>AG164</f>
        <v>-5138724.0605874304</v>
      </c>
      <c r="AI164" s="7" t="s">
        <v>2</v>
      </c>
      <c r="AJ164" s="88">
        <v>0</v>
      </c>
      <c r="AK164" s="132"/>
      <c r="AL164" s="584">
        <f>AJ164+AL149</f>
        <v>-725314.41816916037</v>
      </c>
      <c r="AM164" s="585">
        <f t="shared" ref="AM164" si="618">AL164+AM149</f>
        <v>-1355135.7566613224</v>
      </c>
      <c r="AN164" s="585">
        <f t="shared" ref="AN164" si="619">AM164+AN149</f>
        <v>-1881229.3234441858</v>
      </c>
      <c r="AO164" s="585">
        <f t="shared" ref="AO164" si="620">AN164+AO149</f>
        <v>-2313967.8956886805</v>
      </c>
      <c r="AP164" s="585">
        <f t="shared" ref="AP164" si="621">AO164+AP149</f>
        <v>-2662686.9728486435</v>
      </c>
      <c r="AQ164" s="585">
        <f t="shared" ref="AQ164" si="622">AP164+AQ149</f>
        <v>-2935788.5044325278</v>
      </c>
      <c r="AR164" s="585">
        <f t="shared" ref="AR164" si="623">AQ164+AR149</f>
        <v>-3094857.2975813891</v>
      </c>
      <c r="AS164" s="585">
        <f t="shared" ref="AS164" si="624">AR164+AS149</f>
        <v>-3151473.6261387295</v>
      </c>
      <c r="AT164" s="585">
        <f t="shared" ref="AT164" si="625">AS164+AT149</f>
        <v>-3115723.4365637014</v>
      </c>
      <c r="AU164" s="585">
        <f t="shared" ref="AU164" si="626">AT164+AU149</f>
        <v>-2996843.3806695412</v>
      </c>
      <c r="AV164" s="585">
        <f t="shared" ref="AV164" si="627">AU164+AV149</f>
        <v>-2803146.4450881621</v>
      </c>
      <c r="AW164" s="585">
        <f>AV164+AW149</f>
        <v>-2542114.3177882861</v>
      </c>
      <c r="AX164" s="586">
        <f>AW164</f>
        <v>-2542114.3177882861</v>
      </c>
      <c r="AY164" s="7" t="s">
        <v>2</v>
      </c>
      <c r="AZ164" s="88">
        <v>0</v>
      </c>
      <c r="BA164" s="132"/>
      <c r="BB164" s="584">
        <f>AZ164+BB149</f>
        <v>-863377.60545754666</v>
      </c>
      <c r="BC164" s="585">
        <f t="shared" ref="BC164" si="628">BB164+BC149</f>
        <v>-1032938.0166244828</v>
      </c>
      <c r="BD164" s="585">
        <f t="shared" ref="BD164" si="629">BC164+BD149</f>
        <v>-835642.95292986929</v>
      </c>
      <c r="BE164" s="585">
        <f t="shared" ref="BE164" si="630">BD164+BE149</f>
        <v>-308177.96185986092</v>
      </c>
      <c r="BF164" s="585">
        <f t="shared" ref="BF164" si="631">BE164+BF149</f>
        <v>516439.96384800225</v>
      </c>
      <c r="BG164" s="585">
        <f t="shared" ref="BG164" si="632">BF164+BG149</f>
        <v>1608495.5307299355</v>
      </c>
      <c r="BH164" s="585">
        <f t="shared" ref="BH164" si="633">BG164+BH149</f>
        <v>3127951.3611340094</v>
      </c>
      <c r="BI164" s="585">
        <f t="shared" ref="BI164" si="634">BH164+BI149</f>
        <v>5031782.4287080104</v>
      </c>
      <c r="BJ164" s="585">
        <f t="shared" ref="BJ164" si="635">BI164+BJ149</f>
        <v>7281807.7097349446</v>
      </c>
      <c r="BK164" s="585">
        <f t="shared" ref="BK164" si="636">BJ164+BK149</f>
        <v>9843407.7828695178</v>
      </c>
      <c r="BL164" s="585">
        <f t="shared" ref="BL164" si="637">BK164+BL149</f>
        <v>12685425.16890097</v>
      </c>
      <c r="BM164" s="585">
        <f>BL164+BM149</f>
        <v>15779818.13653961</v>
      </c>
      <c r="BN164" s="586">
        <f>BM164</f>
        <v>15779818.13653961</v>
      </c>
    </row>
    <row r="165" spans="2:66" x14ac:dyDescent="0.2">
      <c r="B165" s="54" t="s">
        <v>92</v>
      </c>
      <c r="C165" s="24"/>
      <c r="D165" s="32"/>
      <c r="E165" s="73"/>
      <c r="F165" s="587">
        <f t="shared" ref="F165:Q165" si="638">F163+F164</f>
        <v>-5156</v>
      </c>
      <c r="G165" s="588">
        <f t="shared" si="638"/>
        <v>-12867.4</v>
      </c>
      <c r="H165" s="588">
        <f t="shared" si="638"/>
        <v>-20574.66</v>
      </c>
      <c r="I165" s="588">
        <f t="shared" si="638"/>
        <v>-28278.194</v>
      </c>
      <c r="J165" s="588">
        <f t="shared" si="638"/>
        <v>-35978.374599999996</v>
      </c>
      <c r="K165" s="588">
        <f t="shared" si="638"/>
        <v>-174530.96557333332</v>
      </c>
      <c r="L165" s="588">
        <f t="shared" si="638"/>
        <v>-316566.23078266665</v>
      </c>
      <c r="M165" s="588">
        <f t="shared" si="638"/>
        <v>-461784.90280439996</v>
      </c>
      <c r="N165" s="588">
        <f t="shared" si="638"/>
        <v>-604563.16394914326</v>
      </c>
      <c r="O165" s="588">
        <f t="shared" si="638"/>
        <v>-748822.4323127456</v>
      </c>
      <c r="P165" s="588">
        <f t="shared" si="638"/>
        <v>-894414.60717332107</v>
      </c>
      <c r="Q165" s="588">
        <f t="shared" si="638"/>
        <v>-1041206.3978811724</v>
      </c>
      <c r="R165" s="589">
        <f>Q165</f>
        <v>-1041206.3978811724</v>
      </c>
      <c r="S165" s="24"/>
      <c r="T165" s="32"/>
      <c r="U165" s="73"/>
      <c r="V165" s="587">
        <f t="shared" ref="V165:AG165" si="639">V163+V164</f>
        <v>-405133.7231520504</v>
      </c>
      <c r="W165" s="588">
        <f t="shared" si="639"/>
        <v>-822744.74065556237</v>
      </c>
      <c r="X165" s="588">
        <f t="shared" si="639"/>
        <v>-1243161.32307539</v>
      </c>
      <c r="Y165" s="588">
        <f t="shared" si="639"/>
        <v>-1666102.9139199015</v>
      </c>
      <c r="Z165" s="588">
        <f t="shared" si="639"/>
        <v>-2091317.0123466286</v>
      </c>
      <c r="AA165" s="588">
        <f t="shared" si="639"/>
        <v>-2518576.3675973495</v>
      </c>
      <c r="AB165" s="588">
        <f t="shared" si="639"/>
        <v>-2948982.5280637392</v>
      </c>
      <c r="AC165" s="588">
        <f t="shared" si="639"/>
        <v>-3382317.8132242304</v>
      </c>
      <c r="AD165" s="588">
        <f t="shared" si="639"/>
        <v>-3818202.0106094135</v>
      </c>
      <c r="AE165" s="588">
        <f t="shared" si="639"/>
        <v>-4256380.2289968189</v>
      </c>
      <c r="AF165" s="588">
        <f t="shared" si="639"/>
        <v>-4696623.0662862249</v>
      </c>
      <c r="AG165" s="588">
        <f t="shared" si="639"/>
        <v>-5138724.0605874304</v>
      </c>
      <c r="AH165" s="589">
        <f>AG165</f>
        <v>-5138724.0605874304</v>
      </c>
      <c r="AI165" s="24"/>
      <c r="AJ165" s="32"/>
      <c r="AK165" s="73"/>
      <c r="AL165" s="587">
        <f t="shared" ref="AL165:AW165" si="640">AL163+AL164</f>
        <v>-725314.41816916037</v>
      </c>
      <c r="AM165" s="588">
        <f t="shared" si="640"/>
        <v>-1355135.7566613224</v>
      </c>
      <c r="AN165" s="588">
        <f t="shared" si="640"/>
        <v>-1881229.3234441858</v>
      </c>
      <c r="AO165" s="588">
        <f t="shared" si="640"/>
        <v>-2313967.8956886805</v>
      </c>
      <c r="AP165" s="588">
        <f t="shared" si="640"/>
        <v>-2662686.9728486435</v>
      </c>
      <c r="AQ165" s="588">
        <f t="shared" si="640"/>
        <v>-2935788.5044325278</v>
      </c>
      <c r="AR165" s="588">
        <f t="shared" si="640"/>
        <v>-3094857.2975813891</v>
      </c>
      <c r="AS165" s="588">
        <f t="shared" si="640"/>
        <v>-3151473.6261387295</v>
      </c>
      <c r="AT165" s="588">
        <f t="shared" si="640"/>
        <v>-3115723.4365637014</v>
      </c>
      <c r="AU165" s="588">
        <f t="shared" si="640"/>
        <v>-2996843.3806695412</v>
      </c>
      <c r="AV165" s="588">
        <f t="shared" si="640"/>
        <v>-2803146.4450881621</v>
      </c>
      <c r="AW165" s="588">
        <f t="shared" si="640"/>
        <v>-2542114.3177882861</v>
      </c>
      <c r="AX165" s="589">
        <f>AW165</f>
        <v>-2542114.3177882861</v>
      </c>
      <c r="AY165" s="24"/>
      <c r="AZ165" s="32"/>
      <c r="BA165" s="73"/>
      <c r="BB165" s="587">
        <f t="shared" ref="BB165:BM165" si="641">BB163+BB164</f>
        <v>-863377.60545754666</v>
      </c>
      <c r="BC165" s="588">
        <f t="shared" si="641"/>
        <v>-1032938.0166244828</v>
      </c>
      <c r="BD165" s="588">
        <f t="shared" si="641"/>
        <v>-835642.95292986929</v>
      </c>
      <c r="BE165" s="588">
        <f t="shared" si="641"/>
        <v>-308177.96185986092</v>
      </c>
      <c r="BF165" s="588">
        <f t="shared" si="641"/>
        <v>516439.96384800225</v>
      </c>
      <c r="BG165" s="588">
        <f t="shared" si="641"/>
        <v>1608495.5307299355</v>
      </c>
      <c r="BH165" s="588">
        <f t="shared" si="641"/>
        <v>3127951.3611340094</v>
      </c>
      <c r="BI165" s="588">
        <f t="shared" si="641"/>
        <v>5031782.4287080104</v>
      </c>
      <c r="BJ165" s="588">
        <f t="shared" si="641"/>
        <v>7281807.7097349446</v>
      </c>
      <c r="BK165" s="588">
        <f t="shared" si="641"/>
        <v>9843407.7828695178</v>
      </c>
      <c r="BL165" s="588">
        <f t="shared" si="641"/>
        <v>12685425.16890097</v>
      </c>
      <c r="BM165" s="588">
        <f t="shared" si="641"/>
        <v>15779818.13653961</v>
      </c>
      <c r="BN165" s="589">
        <f>BM165</f>
        <v>15779818.13653961</v>
      </c>
    </row>
    <row r="166" spans="2:66" x14ac:dyDescent="0.2">
      <c r="B166" s="54" t="s">
        <v>93</v>
      </c>
      <c r="C166" s="24"/>
      <c r="D166" s="32"/>
      <c r="E166" s="73"/>
      <c r="F166" s="587">
        <f t="shared" ref="F166:Q166" si="642">F161+F165</f>
        <v>24844</v>
      </c>
      <c r="G166" s="588">
        <f t="shared" si="642"/>
        <v>17772.599999999999</v>
      </c>
      <c r="H166" s="588">
        <f t="shared" si="642"/>
        <v>10065.34</v>
      </c>
      <c r="I166" s="588">
        <f t="shared" si="642"/>
        <v>2361.8060000000005</v>
      </c>
      <c r="J166" s="588">
        <f t="shared" si="642"/>
        <v>-5338.3745999999956</v>
      </c>
      <c r="K166" s="588">
        <f t="shared" si="642"/>
        <v>-111967.63223999999</v>
      </c>
      <c r="L166" s="588">
        <f t="shared" si="642"/>
        <v>-254002.89744933334</v>
      </c>
      <c r="M166" s="588">
        <f t="shared" si="642"/>
        <v>-399209.31947106664</v>
      </c>
      <c r="N166" s="588">
        <f t="shared" si="642"/>
        <v>-541987.58061580989</v>
      </c>
      <c r="O166" s="588">
        <f t="shared" si="642"/>
        <v>-686246.84897941223</v>
      </c>
      <c r="P166" s="588">
        <f t="shared" si="642"/>
        <v>-831839.0238399877</v>
      </c>
      <c r="Q166" s="588">
        <f t="shared" si="642"/>
        <v>-978630.81454783899</v>
      </c>
      <c r="R166" s="589">
        <f>Q166</f>
        <v>-978630.81454783899</v>
      </c>
      <c r="S166" s="24"/>
      <c r="T166" s="32"/>
      <c r="U166" s="73"/>
      <c r="V166" s="587">
        <f t="shared" ref="V166:AG166" si="643">V161+V165</f>
        <v>-286008.7231520504</v>
      </c>
      <c r="W166" s="588">
        <f t="shared" si="643"/>
        <v>-701279.74065556237</v>
      </c>
      <c r="X166" s="588">
        <f t="shared" si="643"/>
        <v>-1121696.32307539</v>
      </c>
      <c r="Y166" s="588">
        <f t="shared" si="643"/>
        <v>-1544637.9139199015</v>
      </c>
      <c r="Z166" s="588">
        <f t="shared" si="643"/>
        <v>-1969852.0123466286</v>
      </c>
      <c r="AA166" s="588">
        <f t="shared" si="643"/>
        <v>-2397111.3675973495</v>
      </c>
      <c r="AB166" s="588">
        <f t="shared" si="643"/>
        <v>-2827517.5280637392</v>
      </c>
      <c r="AC166" s="588">
        <f t="shared" si="643"/>
        <v>-3260828.5632242304</v>
      </c>
      <c r="AD166" s="588">
        <f t="shared" si="643"/>
        <v>-3696712.7606094135</v>
      </c>
      <c r="AE166" s="588">
        <f t="shared" si="643"/>
        <v>-4134890.9789968189</v>
      </c>
      <c r="AF166" s="588">
        <f t="shared" si="643"/>
        <v>-4575133.8162862249</v>
      </c>
      <c r="AG166" s="588">
        <f t="shared" si="643"/>
        <v>-5017234.8105874304</v>
      </c>
      <c r="AH166" s="589">
        <f>AG166</f>
        <v>-5017234.8105874304</v>
      </c>
      <c r="AI166" s="24"/>
      <c r="AJ166" s="32"/>
      <c r="AK166" s="73"/>
      <c r="AL166" s="587">
        <f t="shared" ref="AL166:AW166" si="644">AL161+AL165</f>
        <v>-449922.75150249375</v>
      </c>
      <c r="AM166" s="588">
        <f t="shared" si="644"/>
        <v>-1074804.0899946559</v>
      </c>
      <c r="AN166" s="588">
        <f t="shared" si="644"/>
        <v>-1600897.6567775193</v>
      </c>
      <c r="AO166" s="588">
        <f t="shared" si="644"/>
        <v>-2033636.229022014</v>
      </c>
      <c r="AP166" s="588">
        <f t="shared" si="644"/>
        <v>-2382355.306181977</v>
      </c>
      <c r="AQ166" s="588">
        <f t="shared" si="644"/>
        <v>-2655456.8377658613</v>
      </c>
      <c r="AR166" s="588">
        <f t="shared" si="644"/>
        <v>-2814525.6309147226</v>
      </c>
      <c r="AS166" s="588">
        <f t="shared" si="644"/>
        <v>-2871097.709472063</v>
      </c>
      <c r="AT166" s="588">
        <f t="shared" si="644"/>
        <v>-2835347.5198970349</v>
      </c>
      <c r="AU166" s="588">
        <f t="shared" si="644"/>
        <v>-2716467.4640028747</v>
      </c>
      <c r="AV166" s="588">
        <f t="shared" si="644"/>
        <v>-2522770.5284214956</v>
      </c>
      <c r="AW166" s="588">
        <f t="shared" si="644"/>
        <v>-2261738.4011216196</v>
      </c>
      <c r="AX166" s="589">
        <f>AW166</f>
        <v>-2261738.4011216196</v>
      </c>
      <c r="AY166" s="24"/>
      <c r="AZ166" s="32"/>
      <c r="BA166" s="73"/>
      <c r="BB166" s="587">
        <f t="shared" ref="BB166:BM166" si="645">BB161+BB165</f>
        <v>-141369.2721242134</v>
      </c>
      <c r="BC166" s="588">
        <f t="shared" si="645"/>
        <v>-382479.68329114956</v>
      </c>
      <c r="BD166" s="588">
        <f t="shared" si="645"/>
        <v>-185184.61959653604</v>
      </c>
      <c r="BE166" s="588">
        <f t="shared" si="645"/>
        <v>342280.37147347233</v>
      </c>
      <c r="BF166" s="588">
        <f t="shared" si="645"/>
        <v>1166898.2971813355</v>
      </c>
      <c r="BG166" s="588">
        <f t="shared" si="645"/>
        <v>2258953.8640632685</v>
      </c>
      <c r="BH166" s="588">
        <f t="shared" si="645"/>
        <v>3778409.6944673425</v>
      </c>
      <c r="BI166" s="588">
        <f t="shared" si="645"/>
        <v>5682312.0120413434</v>
      </c>
      <c r="BJ166" s="588">
        <f t="shared" si="645"/>
        <v>7932337.2930682776</v>
      </c>
      <c r="BK166" s="588">
        <f t="shared" si="645"/>
        <v>10493937.366202852</v>
      </c>
      <c r="BL166" s="588">
        <f t="shared" si="645"/>
        <v>13335954.752234304</v>
      </c>
      <c r="BM166" s="588">
        <f t="shared" si="645"/>
        <v>16430347.719872944</v>
      </c>
      <c r="BN166" s="589">
        <f>BM166</f>
        <v>16430347.719872944</v>
      </c>
    </row>
    <row r="167" spans="2:66" x14ac:dyDescent="0.2">
      <c r="B167" s="59" t="s">
        <v>94</v>
      </c>
      <c r="C167" s="60"/>
      <c r="D167" s="61"/>
      <c r="E167" s="136"/>
      <c r="F167" s="590">
        <f>F166-F157</f>
        <v>-3000000</v>
      </c>
      <c r="G167" s="590">
        <f t="shared" ref="G167:Q167" si="646">G166-G157</f>
        <v>-3000000</v>
      </c>
      <c r="H167" s="590">
        <f t="shared" si="646"/>
        <v>-3000000.0000000005</v>
      </c>
      <c r="I167" s="590">
        <f t="shared" si="646"/>
        <v>-3000000.0000000005</v>
      </c>
      <c r="J167" s="590">
        <f t="shared" si="646"/>
        <v>-3000000.0000000005</v>
      </c>
      <c r="K167" s="590">
        <f t="shared" si="646"/>
        <v>-3000000.0000000005</v>
      </c>
      <c r="L167" s="590">
        <f t="shared" si="646"/>
        <v>-3000000</v>
      </c>
      <c r="M167" s="590">
        <f t="shared" si="646"/>
        <v>-3000000</v>
      </c>
      <c r="N167" s="590">
        <f t="shared" si="646"/>
        <v>-3000000</v>
      </c>
      <c r="O167" s="590">
        <f t="shared" si="646"/>
        <v>-2999999.9999999995</v>
      </c>
      <c r="P167" s="590">
        <f t="shared" si="646"/>
        <v>-3000000</v>
      </c>
      <c r="Q167" s="590">
        <f t="shared" si="646"/>
        <v>-2999999.9999999995</v>
      </c>
      <c r="R167" s="591">
        <f>Q167</f>
        <v>-2999999.9999999995</v>
      </c>
      <c r="S167" s="60"/>
      <c r="T167" s="61"/>
      <c r="U167" s="136"/>
      <c r="V167" s="590">
        <f>V166-V157</f>
        <v>-1984595.6989197093</v>
      </c>
      <c r="W167" s="590">
        <f t="shared" ref="W167:AG167" si="647">W166-W157</f>
        <v>-1984595.6989197093</v>
      </c>
      <c r="X167" s="590">
        <f t="shared" si="647"/>
        <v>-1984595.6989197093</v>
      </c>
      <c r="Y167" s="590">
        <f t="shared" si="647"/>
        <v>-1984595.6989197095</v>
      </c>
      <c r="Z167" s="590">
        <f t="shared" si="647"/>
        <v>-1984595.6989197095</v>
      </c>
      <c r="AA167" s="590">
        <f t="shared" si="647"/>
        <v>-1984595.6989197095</v>
      </c>
      <c r="AB167" s="590">
        <f t="shared" si="647"/>
        <v>-1984595.6989197098</v>
      </c>
      <c r="AC167" s="590">
        <f t="shared" si="647"/>
        <v>-1984595.6989197098</v>
      </c>
      <c r="AD167" s="590">
        <f t="shared" si="647"/>
        <v>-1984595.6989197098</v>
      </c>
      <c r="AE167" s="590">
        <f t="shared" si="647"/>
        <v>-1984595.6989197098</v>
      </c>
      <c r="AF167" s="590">
        <f t="shared" si="647"/>
        <v>-1984595.6989197098</v>
      </c>
      <c r="AG167" s="590">
        <f t="shared" si="647"/>
        <v>-1984595.6989197098</v>
      </c>
      <c r="AH167" s="591">
        <f>AG167</f>
        <v>-1984595.6989197098</v>
      </c>
      <c r="AI167" s="60"/>
      <c r="AJ167" s="61"/>
      <c r="AK167" s="136"/>
      <c r="AL167" s="590">
        <f>AL166-AL157</f>
        <v>-16900194.643674899</v>
      </c>
      <c r="AM167" s="590">
        <f t="shared" ref="AM167:AW167" si="648">AM166-AM157</f>
        <v>-16900194.643674899</v>
      </c>
      <c r="AN167" s="590">
        <f t="shared" si="648"/>
        <v>-16900194.643674899</v>
      </c>
      <c r="AO167" s="590">
        <f t="shared" si="648"/>
        <v>-16900194.643674899</v>
      </c>
      <c r="AP167" s="590">
        <f t="shared" si="648"/>
        <v>-16900194.643674899</v>
      </c>
      <c r="AQ167" s="590">
        <f t="shared" si="648"/>
        <v>-16900194.643674899</v>
      </c>
      <c r="AR167" s="590">
        <f t="shared" si="648"/>
        <v>-16900194.643674899</v>
      </c>
      <c r="AS167" s="590">
        <f t="shared" si="648"/>
        <v>-16900194.643674899</v>
      </c>
      <c r="AT167" s="590">
        <f t="shared" si="648"/>
        <v>-16900194.643674899</v>
      </c>
      <c r="AU167" s="590">
        <f t="shared" si="648"/>
        <v>-16900194.643674899</v>
      </c>
      <c r="AV167" s="590">
        <f t="shared" si="648"/>
        <v>-16900194.643674899</v>
      </c>
      <c r="AW167" s="590">
        <f t="shared" si="648"/>
        <v>-16900194.643674899</v>
      </c>
      <c r="AX167" s="591">
        <f>AW167</f>
        <v>-16900194.643674899</v>
      </c>
      <c r="AY167" s="60"/>
      <c r="AZ167" s="61"/>
      <c r="BA167" s="136"/>
      <c r="BB167" s="590">
        <f>BB166-BB157</f>
        <v>-13562396.187180471</v>
      </c>
      <c r="BC167" s="590">
        <f t="shared" ref="BC167:BM167" si="649">BC166-BC157</f>
        <v>-13562396.187180471</v>
      </c>
      <c r="BD167" s="590">
        <f t="shared" si="649"/>
        <v>-13562396.187180469</v>
      </c>
      <c r="BE167" s="590">
        <f t="shared" si="649"/>
        <v>-13562396.187180469</v>
      </c>
      <c r="BF167" s="590">
        <f t="shared" si="649"/>
        <v>-13562396.187180469</v>
      </c>
      <c r="BG167" s="590">
        <f t="shared" si="649"/>
        <v>-13562396.187180471</v>
      </c>
      <c r="BH167" s="590">
        <f t="shared" si="649"/>
        <v>-13562396.187180471</v>
      </c>
      <c r="BI167" s="590">
        <f t="shared" si="649"/>
        <v>-13562396.187180469</v>
      </c>
      <c r="BJ167" s="590">
        <f t="shared" si="649"/>
        <v>-13562396.187180471</v>
      </c>
      <c r="BK167" s="590">
        <f t="shared" si="649"/>
        <v>-13562396.187180473</v>
      </c>
      <c r="BL167" s="590">
        <f t="shared" si="649"/>
        <v>-13562396.187180473</v>
      </c>
      <c r="BM167" s="590">
        <f t="shared" si="649"/>
        <v>-13562396.187180474</v>
      </c>
      <c r="BN167" s="591">
        <f>BM167</f>
        <v>-13562396.187180474</v>
      </c>
    </row>
    <row r="168" spans="2:66" x14ac:dyDescent="0.2">
      <c r="B168" s="63"/>
      <c r="C168" s="7"/>
      <c r="D168" s="8"/>
      <c r="E168" s="1"/>
      <c r="F168" s="592"/>
      <c r="G168" s="593"/>
      <c r="H168" s="593"/>
      <c r="I168" s="593"/>
      <c r="J168" s="593"/>
      <c r="K168" s="593"/>
      <c r="L168" s="593"/>
      <c r="M168" s="593"/>
      <c r="N168" s="593"/>
      <c r="O168" s="593"/>
      <c r="P168" s="593"/>
      <c r="Q168" s="593"/>
      <c r="R168" s="594"/>
      <c r="S168" s="7"/>
      <c r="T168" s="8"/>
      <c r="U168" s="1"/>
      <c r="V168" s="592"/>
      <c r="W168" s="593"/>
      <c r="X168" s="593"/>
      <c r="Y168" s="593"/>
      <c r="Z168" s="593"/>
      <c r="AA168" s="593"/>
      <c r="AB168" s="593"/>
      <c r="AC168" s="593"/>
      <c r="AD168" s="593"/>
      <c r="AE168" s="593"/>
      <c r="AF168" s="593"/>
      <c r="AG168" s="593"/>
      <c r="AH168" s="594"/>
      <c r="AI168" s="7"/>
      <c r="AJ168" s="8"/>
      <c r="AK168" s="1"/>
      <c r="AL168" s="592"/>
      <c r="AM168" s="593"/>
      <c r="AN168" s="593"/>
      <c r="AO168" s="593"/>
      <c r="AP168" s="593"/>
      <c r="AQ168" s="593"/>
      <c r="AR168" s="593"/>
      <c r="AS168" s="593"/>
      <c r="AT168" s="593"/>
      <c r="AU168" s="593"/>
      <c r="AV168" s="593"/>
      <c r="AW168" s="593"/>
      <c r="AX168" s="594"/>
      <c r="AY168" s="7"/>
      <c r="AZ168" s="8"/>
      <c r="BA168" s="1"/>
      <c r="BB168" s="592"/>
      <c r="BC168" s="593"/>
      <c r="BD168" s="593"/>
      <c r="BE168" s="593"/>
      <c r="BF168" s="593"/>
      <c r="BG168" s="593"/>
      <c r="BH168" s="593"/>
      <c r="BI168" s="593"/>
      <c r="BJ168" s="593"/>
      <c r="BK168" s="593"/>
      <c r="BL168" s="593"/>
      <c r="BM168" s="593"/>
      <c r="BN168" s="594"/>
    </row>
    <row r="169" spans="2:66" x14ac:dyDescent="0.2">
      <c r="B169" s="64" t="s">
        <v>95</v>
      </c>
      <c r="C169" s="7"/>
      <c r="D169" s="8"/>
      <c r="E169" s="1"/>
      <c r="F169" s="592"/>
      <c r="G169" s="593"/>
      <c r="H169" s="593"/>
      <c r="I169" s="593"/>
      <c r="J169" s="593"/>
      <c r="K169" s="593"/>
      <c r="L169" s="593"/>
      <c r="M169" s="593"/>
      <c r="N169" s="593"/>
      <c r="O169" s="593"/>
      <c r="P169" s="593"/>
      <c r="Q169" s="593"/>
      <c r="R169" s="594"/>
      <c r="S169" s="7"/>
      <c r="T169" s="8"/>
      <c r="U169" s="1"/>
      <c r="V169" s="592"/>
      <c r="W169" s="593"/>
      <c r="X169" s="593"/>
      <c r="Y169" s="593"/>
      <c r="Z169" s="593"/>
      <c r="AA169" s="593"/>
      <c r="AB169" s="593"/>
      <c r="AC169" s="593"/>
      <c r="AD169" s="593"/>
      <c r="AE169" s="593"/>
      <c r="AF169" s="593"/>
      <c r="AG169" s="593"/>
      <c r="AH169" s="594"/>
      <c r="AI169" s="7"/>
      <c r="AJ169" s="8"/>
      <c r="AK169" s="1"/>
      <c r="AL169" s="592"/>
      <c r="AM169" s="593"/>
      <c r="AN169" s="593"/>
      <c r="AO169" s="593"/>
      <c r="AP169" s="593"/>
      <c r="AQ169" s="593"/>
      <c r="AR169" s="593"/>
      <c r="AS169" s="593"/>
      <c r="AT169" s="593"/>
      <c r="AU169" s="593"/>
      <c r="AV169" s="593"/>
      <c r="AW169" s="593"/>
      <c r="AX169" s="594"/>
      <c r="AY169" s="7"/>
      <c r="AZ169" s="8"/>
      <c r="BA169" s="1"/>
      <c r="BB169" s="592"/>
      <c r="BC169" s="593"/>
      <c r="BD169" s="593"/>
      <c r="BE169" s="593"/>
      <c r="BF169" s="593"/>
      <c r="BG169" s="593"/>
      <c r="BH169" s="593"/>
      <c r="BI169" s="593"/>
      <c r="BJ169" s="593"/>
      <c r="BK169" s="593"/>
      <c r="BL169" s="593"/>
      <c r="BM169" s="593"/>
      <c r="BN169" s="594"/>
    </row>
    <row r="170" spans="2:66" x14ac:dyDescent="0.2">
      <c r="B170" s="53" t="s">
        <v>78</v>
      </c>
      <c r="C170" s="7"/>
      <c r="D170" s="8"/>
      <c r="E170" s="1"/>
      <c r="F170" s="584">
        <f>F149</f>
        <v>-5156</v>
      </c>
      <c r="G170" s="585">
        <f t="shared" ref="G170:Q170" si="650">G149</f>
        <v>-7711.4</v>
      </c>
      <c r="H170" s="585">
        <f t="shared" si="650"/>
        <v>-7707.26</v>
      </c>
      <c r="I170" s="585">
        <f t="shared" si="650"/>
        <v>-7703.5339999999997</v>
      </c>
      <c r="J170" s="585">
        <f t="shared" si="650"/>
        <v>-7700.1805999999997</v>
      </c>
      <c r="K170" s="585">
        <f t="shared" si="650"/>
        <v>-138552.59097333334</v>
      </c>
      <c r="L170" s="585">
        <f t="shared" si="650"/>
        <v>-142035.26520933333</v>
      </c>
      <c r="M170" s="585">
        <f t="shared" si="650"/>
        <v>-145218.67202173333</v>
      </c>
      <c r="N170" s="585">
        <f t="shared" si="650"/>
        <v>-142778.26114474333</v>
      </c>
      <c r="O170" s="585">
        <f t="shared" si="650"/>
        <v>-144259.26836360234</v>
      </c>
      <c r="P170" s="585">
        <f t="shared" si="650"/>
        <v>-145592.17486057544</v>
      </c>
      <c r="Q170" s="585">
        <f t="shared" si="650"/>
        <v>-146791.79070785124</v>
      </c>
      <c r="R170" s="586"/>
      <c r="S170" s="7"/>
      <c r="T170" s="8"/>
      <c r="U170" s="1"/>
      <c r="V170" s="584">
        <f>V149</f>
        <v>-405133.7231520504</v>
      </c>
      <c r="W170" s="585">
        <f t="shared" ref="W170:AG170" si="651">W149</f>
        <v>-417611.01750351203</v>
      </c>
      <c r="X170" s="585">
        <f t="shared" si="651"/>
        <v>-420416.58241982752</v>
      </c>
      <c r="Y170" s="585">
        <f t="shared" si="651"/>
        <v>-422941.59084451146</v>
      </c>
      <c r="Z170" s="585">
        <f t="shared" si="651"/>
        <v>-425214.098426727</v>
      </c>
      <c r="AA170" s="585">
        <f t="shared" si="651"/>
        <v>-427259.35525072092</v>
      </c>
      <c r="AB170" s="585">
        <f t="shared" si="651"/>
        <v>-430406.16046638961</v>
      </c>
      <c r="AC170" s="585">
        <f t="shared" si="651"/>
        <v>-433335.28516049136</v>
      </c>
      <c r="AD170" s="585">
        <f t="shared" si="651"/>
        <v>-435884.19738518295</v>
      </c>
      <c r="AE170" s="585">
        <f t="shared" si="651"/>
        <v>-438178.2183874055</v>
      </c>
      <c r="AF170" s="585">
        <f t="shared" si="651"/>
        <v>-440242.83728940564</v>
      </c>
      <c r="AG170" s="585">
        <f t="shared" si="651"/>
        <v>-442100.99430120585</v>
      </c>
      <c r="AH170" s="586"/>
      <c r="AI170" s="7"/>
      <c r="AJ170" s="8"/>
      <c r="AK170" s="1"/>
      <c r="AL170" s="584">
        <f>AL149</f>
        <v>-725314.41816916037</v>
      </c>
      <c r="AM170" s="585">
        <f t="shared" ref="AM170:AW170" si="652">AM149</f>
        <v>-629821.33849216194</v>
      </c>
      <c r="AN170" s="585">
        <f t="shared" si="652"/>
        <v>-526093.56678286334</v>
      </c>
      <c r="AO170" s="585">
        <f t="shared" si="652"/>
        <v>-432738.57224449469</v>
      </c>
      <c r="AP170" s="585">
        <f t="shared" si="652"/>
        <v>-348719.07715996297</v>
      </c>
      <c r="AQ170" s="585">
        <f t="shared" si="652"/>
        <v>-273101.53158388415</v>
      </c>
      <c r="AR170" s="585">
        <f t="shared" si="652"/>
        <v>-159068.79314886127</v>
      </c>
      <c r="AS170" s="585">
        <f t="shared" si="652"/>
        <v>-56616.328557340545</v>
      </c>
      <c r="AT170" s="585">
        <f t="shared" si="652"/>
        <v>35750.189575028373</v>
      </c>
      <c r="AU170" s="585">
        <f t="shared" si="652"/>
        <v>118880.05589416006</v>
      </c>
      <c r="AV170" s="585">
        <f t="shared" si="652"/>
        <v>193696.93558137899</v>
      </c>
      <c r="AW170" s="585">
        <f t="shared" si="652"/>
        <v>261032.12729987584</v>
      </c>
      <c r="AX170" s="586"/>
      <c r="AY170" s="7"/>
      <c r="AZ170" s="8"/>
      <c r="BA170" s="1"/>
      <c r="BB170" s="584">
        <f>BB149</f>
        <v>-863377.60545754666</v>
      </c>
      <c r="BC170" s="585">
        <f t="shared" ref="BC170:BM170" si="653">BC149</f>
        <v>-169560.41116693616</v>
      </c>
      <c r="BD170" s="585">
        <f t="shared" si="653"/>
        <v>197295.06369461352</v>
      </c>
      <c r="BE170" s="585">
        <f t="shared" si="653"/>
        <v>527464.99107000837</v>
      </c>
      <c r="BF170" s="585">
        <f t="shared" si="653"/>
        <v>824617.92570786318</v>
      </c>
      <c r="BG170" s="585">
        <f t="shared" si="653"/>
        <v>1092055.5668819332</v>
      </c>
      <c r="BH170" s="585">
        <f t="shared" si="653"/>
        <v>1519455.8304040739</v>
      </c>
      <c r="BI170" s="585">
        <f t="shared" si="653"/>
        <v>1903831.0675740009</v>
      </c>
      <c r="BJ170" s="585">
        <f t="shared" si="653"/>
        <v>2250025.2810269343</v>
      </c>
      <c r="BK170" s="585">
        <f t="shared" si="653"/>
        <v>2561600.0731345741</v>
      </c>
      <c r="BL170" s="585">
        <f t="shared" si="653"/>
        <v>2842017.3860314516</v>
      </c>
      <c r="BM170" s="585">
        <f t="shared" si="653"/>
        <v>3094392.9676386397</v>
      </c>
      <c r="BN170" s="586"/>
    </row>
    <row r="171" spans="2:66" x14ac:dyDescent="0.2">
      <c r="B171" s="53" t="s">
        <v>96</v>
      </c>
      <c r="C171" s="7"/>
      <c r="D171" s="8"/>
      <c r="E171" s="1"/>
      <c r="F171" s="585">
        <f>F159-F154</f>
        <v>0</v>
      </c>
      <c r="G171" s="585">
        <f t="shared" ref="G171:Q171" si="654">F154-G154+G159-F159</f>
        <v>640</v>
      </c>
      <c r="H171" s="585">
        <f t="shared" si="654"/>
        <v>0</v>
      </c>
      <c r="I171" s="585">
        <f t="shared" si="654"/>
        <v>0</v>
      </c>
      <c r="J171" s="585">
        <f t="shared" si="654"/>
        <v>0</v>
      </c>
      <c r="K171" s="585">
        <f t="shared" si="654"/>
        <v>31480.380883333331</v>
      </c>
      <c r="L171" s="585">
        <f t="shared" si="654"/>
        <v>-483.70475499999884</v>
      </c>
      <c r="M171" s="585">
        <f t="shared" si="654"/>
        <v>-423.08427949999896</v>
      </c>
      <c r="N171" s="585">
        <f t="shared" si="654"/>
        <v>-3022.489355624999</v>
      </c>
      <c r="O171" s="585">
        <f t="shared" si="654"/>
        <v>-881.55191598750025</v>
      </c>
      <c r="P171" s="585">
        <f t="shared" si="654"/>
        <v>-793.39672438874913</v>
      </c>
      <c r="Q171" s="585">
        <f t="shared" si="654"/>
        <v>-714.05705194987604</v>
      </c>
      <c r="R171" s="586"/>
      <c r="S171" s="7"/>
      <c r="T171" s="8"/>
      <c r="U171" s="1"/>
      <c r="V171" s="585">
        <f>V159-V154</f>
        <v>77749.634544952787</v>
      </c>
      <c r="W171" s="585">
        <f t="shared" ref="W171" si="655">V154-W154+W159-V159</f>
        <v>-582.46345449527144</v>
      </c>
      <c r="X171" s="585">
        <f t="shared" ref="X171" si="656">W154-X154+X159-W159</f>
        <v>-2630.2171090457559</v>
      </c>
      <c r="Y171" s="585">
        <f t="shared" ref="Y171" si="657">X154-Y154+Y159-X159</f>
        <v>-2367.1953981411789</v>
      </c>
      <c r="Z171" s="585">
        <f t="shared" ref="Z171" si="658">Y154-Z154+Z159-Y159</f>
        <v>-2130.4758583270595</v>
      </c>
      <c r="AA171" s="585">
        <f t="shared" ref="AA171" si="659">Z154-AA154+AA159-Z159</f>
        <v>-1917.4282724943478</v>
      </c>
      <c r="AB171" s="585">
        <f t="shared" ref="AB171" si="660">AA154-AB154+AB159-AA159</f>
        <v>-2950.1298896893713</v>
      </c>
      <c r="AC171" s="585">
        <f t="shared" ref="AC171" si="661">AB154-AC154+AC159-AB159</f>
        <v>-2630.8669007204153</v>
      </c>
      <c r="AD171" s="585">
        <f t="shared" ref="AD171" si="662">AC154-AD154+AD159-AC159</f>
        <v>-2389.6052106483839</v>
      </c>
      <c r="AE171" s="585">
        <f t="shared" ref="AE171" si="663">AD154-AE154+AE159-AD159</f>
        <v>-2150.6446895835397</v>
      </c>
      <c r="AF171" s="585">
        <f t="shared" ref="AF171" si="664">AE154-AF154+AF159-AE159</f>
        <v>-1935.5802206251974</v>
      </c>
      <c r="AG171" s="585">
        <f t="shared" ref="AG171" si="665">AF154-AG154+AG159-AF159</f>
        <v>-1742.0221985626704</v>
      </c>
      <c r="AH171" s="586"/>
      <c r="AI171" s="7"/>
      <c r="AJ171" s="8"/>
      <c r="AK171" s="1"/>
      <c r="AL171" s="585">
        <f>AL159-AL154</f>
        <v>-12495.562452069804</v>
      </c>
      <c r="AM171" s="585">
        <f t="shared" ref="AM171" si="666">AL154-AM154+AM159-AL159</f>
        <v>-85332.116594299267</v>
      </c>
      <c r="AN171" s="585">
        <f t="shared" ref="AN171" si="667">AM154-AN154+AN159-AM159</f>
        <v>-81244.904934869322</v>
      </c>
      <c r="AO171" s="585">
        <f t="shared" ref="AO171" si="668">AN154-AO154+AO159-AN159</f>
        <v>-73120.414441382338</v>
      </c>
      <c r="AP171" s="585">
        <f t="shared" ref="AP171" si="669">AO154-AP154+AP159-AO159</f>
        <v>-65808.372997244063</v>
      </c>
      <c r="AQ171" s="585">
        <f t="shared" ref="AQ171" si="670">AP154-AQ154+AQ159-AP159</f>
        <v>-59227.535697519779</v>
      </c>
      <c r="AR171" s="585">
        <f t="shared" ref="AR171" si="671">AQ154-AR154+AR159-AQ159</f>
        <v>-89316.282813638682</v>
      </c>
      <c r="AS171" s="585">
        <f t="shared" ref="AS171" si="672">AR154-AS154+AS159-AR159</f>
        <v>-80340.40453227493</v>
      </c>
      <c r="AT171" s="585">
        <f t="shared" ref="AT171" si="673">AS154-AT154+AT159-AS159</f>
        <v>-72346.18907904753</v>
      </c>
      <c r="AU171" s="585">
        <f t="shared" ref="AU171" si="674">AT154-AU154+AU159-AT159</f>
        <v>-65111.570171142579</v>
      </c>
      <c r="AV171" s="585">
        <f t="shared" ref="AV171" si="675">AU154-AV154+AV159-AU159</f>
        <v>-58600.413154028589</v>
      </c>
      <c r="AW171" s="585">
        <f t="shared" ref="AW171" si="676">AV154-AW154+AW159-AV159</f>
        <v>-52740.37183862552</v>
      </c>
      <c r="AX171" s="586"/>
      <c r="AY171" s="7"/>
      <c r="AZ171" s="8"/>
      <c r="BA171" s="1"/>
      <c r="BB171" s="585">
        <f>BB159-BB154</f>
        <v>-828404.2811112483</v>
      </c>
      <c r="BC171" s="585">
        <f t="shared" ref="BC171" si="677">BB154-BC154+BC159-BB159</f>
        <v>-390816.66941973916</v>
      </c>
      <c r="BD171" s="585">
        <f t="shared" ref="BD171" si="678">BC154-BD154+BD159-BC159</f>
        <v>-287340.00247776555</v>
      </c>
      <c r="BE171" s="585">
        <f t="shared" ref="BE171" si="679">BD154-BE154+BE159-BD159</f>
        <v>-258606.00222998904</v>
      </c>
      <c r="BF171" s="585">
        <f t="shared" ref="BF171" si="680">BE154-BF154+BF159-BE159</f>
        <v>-232745.40200698981</v>
      </c>
      <c r="BG171" s="585">
        <f t="shared" ref="BG171" si="681">BF154-BG154+BG159-BF159</f>
        <v>-209470.86180629116</v>
      </c>
      <c r="BH171" s="585">
        <f t="shared" ref="BH171" si="682">BG154-BH154+BH159-BG159</f>
        <v>-334761.78275872115</v>
      </c>
      <c r="BI171" s="585">
        <f t="shared" ref="BI171" si="683">BH154-BI154+BI159-BH159</f>
        <v>-301214.35448284866</v>
      </c>
      <c r="BJ171" s="585">
        <f t="shared" ref="BJ171" si="684">BI154-BJ154+BJ159-BI159</f>
        <v>-271157.04403456394</v>
      </c>
      <c r="BK171" s="585">
        <f t="shared" ref="BK171" si="685">BJ154-BK154+BK159-BJ159</f>
        <v>-244041.33963110717</v>
      </c>
      <c r="BL171" s="585">
        <f t="shared" ref="BL171" si="686">BK154-BL154+BL159-BK159</f>
        <v>-219637.20566799771</v>
      </c>
      <c r="BM171" s="585">
        <f t="shared" ref="BM171" si="687">BL154-BM154+BM159-BL159</f>
        <v>-197673.48510119691</v>
      </c>
      <c r="BN171" s="586"/>
    </row>
    <row r="172" spans="2:66" x14ac:dyDescent="0.2">
      <c r="B172" s="53" t="s">
        <v>97</v>
      </c>
      <c r="C172" s="7"/>
      <c r="D172" s="8"/>
      <c r="E172" s="1"/>
      <c r="F172" s="584">
        <f>D156-F156+F160-D160</f>
        <v>0</v>
      </c>
      <c r="G172" s="585">
        <f t="shared" ref="G172:Q172" si="688">F156-G156+G160-F160</f>
        <v>0</v>
      </c>
      <c r="H172" s="585">
        <f t="shared" si="688"/>
        <v>0</v>
      </c>
      <c r="I172" s="585">
        <f t="shared" si="688"/>
        <v>0</v>
      </c>
      <c r="J172" s="585">
        <f t="shared" si="688"/>
        <v>0</v>
      </c>
      <c r="K172" s="585">
        <f t="shared" si="688"/>
        <v>0</v>
      </c>
      <c r="L172" s="585">
        <f t="shared" si="688"/>
        <v>0</v>
      </c>
      <c r="M172" s="585">
        <f t="shared" si="688"/>
        <v>0</v>
      </c>
      <c r="N172" s="585">
        <f t="shared" si="688"/>
        <v>0</v>
      </c>
      <c r="O172" s="585">
        <f t="shared" si="688"/>
        <v>0</v>
      </c>
      <c r="P172" s="585">
        <f t="shared" si="688"/>
        <v>0</v>
      </c>
      <c r="Q172" s="585">
        <f t="shared" si="688"/>
        <v>0</v>
      </c>
      <c r="R172" s="586"/>
      <c r="S172" s="7"/>
      <c r="T172" s="8"/>
      <c r="U172" s="1"/>
      <c r="V172" s="584">
        <f>T156-V156+V160-T160</f>
        <v>0</v>
      </c>
      <c r="W172" s="585">
        <f t="shared" ref="W172" si="689">V156-W156+W160-V160</f>
        <v>0</v>
      </c>
      <c r="X172" s="585">
        <f t="shared" ref="X172" si="690">W156-X156+X160-W160</f>
        <v>0</v>
      </c>
      <c r="Y172" s="585">
        <f t="shared" ref="Y172" si="691">X156-Y156+Y160-X160</f>
        <v>0</v>
      </c>
      <c r="Z172" s="585">
        <f t="shared" ref="Z172" si="692">Y156-Z156+Z160-Y160</f>
        <v>0</v>
      </c>
      <c r="AA172" s="585">
        <f t="shared" ref="AA172" si="693">Z156-AA156+AA160-Z160</f>
        <v>0</v>
      </c>
      <c r="AB172" s="585">
        <f t="shared" ref="AB172" si="694">AA156-AB156+AB160-AA160</f>
        <v>0</v>
      </c>
      <c r="AC172" s="585">
        <f t="shared" ref="AC172" si="695">AB156-AC156+AC160-AB160</f>
        <v>0</v>
      </c>
      <c r="AD172" s="585">
        <f t="shared" ref="AD172" si="696">AC156-AD156+AD160-AC160</f>
        <v>0</v>
      </c>
      <c r="AE172" s="585">
        <f t="shared" ref="AE172" si="697">AD156-AE156+AE160-AD160</f>
        <v>0</v>
      </c>
      <c r="AF172" s="585">
        <f t="shared" ref="AF172" si="698">AE156-AF156+AF160-AE160</f>
        <v>0</v>
      </c>
      <c r="AG172" s="585">
        <f t="shared" ref="AG172" si="699">AF156-AG156+AG160-AF160</f>
        <v>0</v>
      </c>
      <c r="AH172" s="586"/>
      <c r="AI172" s="7"/>
      <c r="AJ172" s="8"/>
      <c r="AK172" s="1"/>
      <c r="AL172" s="584">
        <f>AJ156-AL156+AL160-AJ160</f>
        <v>0</v>
      </c>
      <c r="AM172" s="585">
        <f t="shared" ref="AM172" si="700">AL156-AM156+AM160-AL160</f>
        <v>0</v>
      </c>
      <c r="AN172" s="585">
        <f t="shared" ref="AN172" si="701">AM156-AN156+AN160-AM160</f>
        <v>0</v>
      </c>
      <c r="AO172" s="585">
        <f t="shared" ref="AO172" si="702">AN156-AO156+AO160-AN160</f>
        <v>0</v>
      </c>
      <c r="AP172" s="585">
        <f t="shared" ref="AP172" si="703">AO156-AP156+AP160-AO160</f>
        <v>0</v>
      </c>
      <c r="AQ172" s="585">
        <f t="shared" ref="AQ172" si="704">AP156-AQ156+AQ160-AP160</f>
        <v>0</v>
      </c>
      <c r="AR172" s="585">
        <f t="shared" ref="AR172" si="705">AQ156-AR156+AR160-AQ160</f>
        <v>0</v>
      </c>
      <c r="AS172" s="585">
        <f t="shared" ref="AS172" si="706">AR156-AS156+AS160-AR160</f>
        <v>0</v>
      </c>
      <c r="AT172" s="585">
        <f t="shared" ref="AT172" si="707">AS156-AT156+AT160-AS160</f>
        <v>0</v>
      </c>
      <c r="AU172" s="585">
        <f t="shared" ref="AU172" si="708">AT156-AU156+AU160-AT160</f>
        <v>0</v>
      </c>
      <c r="AV172" s="585">
        <f t="shared" ref="AV172" si="709">AU156-AV156+AV160-AU160</f>
        <v>0</v>
      </c>
      <c r="AW172" s="585">
        <f t="shared" ref="AW172" si="710">AV156-AW156+AW160-AV160</f>
        <v>0</v>
      </c>
      <c r="AX172" s="586"/>
      <c r="AY172" s="7"/>
      <c r="AZ172" s="8"/>
      <c r="BA172" s="1"/>
      <c r="BB172" s="584">
        <f>AZ156-BB156+BB160-AZ160</f>
        <v>0</v>
      </c>
      <c r="BC172" s="585">
        <f t="shared" ref="BC172" si="711">BB156-BC156+BC160-BB160</f>
        <v>0</v>
      </c>
      <c r="BD172" s="585">
        <f t="shared" ref="BD172" si="712">BC156-BD156+BD160-BC160</f>
        <v>0</v>
      </c>
      <c r="BE172" s="585">
        <f t="shared" ref="BE172" si="713">BD156-BE156+BE160-BD160</f>
        <v>0</v>
      </c>
      <c r="BF172" s="585">
        <f t="shared" ref="BF172" si="714">BE156-BF156+BF160-BE160</f>
        <v>0</v>
      </c>
      <c r="BG172" s="585">
        <f t="shared" ref="BG172" si="715">BF156-BG156+BG160-BF160</f>
        <v>0</v>
      </c>
      <c r="BH172" s="585">
        <f t="shared" ref="BH172" si="716">BG156-BH156+BH160-BG160</f>
        <v>0</v>
      </c>
      <c r="BI172" s="585">
        <f t="shared" ref="BI172" si="717">BH156-BI156+BI160-BH160</f>
        <v>0</v>
      </c>
      <c r="BJ172" s="585">
        <f t="shared" ref="BJ172" si="718">BI156-BJ156+BJ160-BI160</f>
        <v>0</v>
      </c>
      <c r="BK172" s="585">
        <f t="shared" ref="BK172" si="719">BJ156-BK156+BK160-BJ160</f>
        <v>0</v>
      </c>
      <c r="BL172" s="585">
        <f t="shared" ref="BL172" si="720">BK156-BL156+BL160-BK160</f>
        <v>0</v>
      </c>
      <c r="BM172" s="585">
        <f t="shared" ref="BM172" si="721">BL156-BM156+BM160-BL160</f>
        <v>0</v>
      </c>
      <c r="BN172" s="586"/>
    </row>
    <row r="173" spans="2:66" x14ac:dyDescent="0.2">
      <c r="B173" s="54" t="s">
        <v>98</v>
      </c>
      <c r="C173" s="24"/>
      <c r="D173" s="32"/>
      <c r="E173" s="73"/>
      <c r="F173" s="587">
        <f>F170+F171+F172</f>
        <v>-5156</v>
      </c>
      <c r="G173" s="588">
        <f t="shared" ref="G173:Q173" si="722">G170+G171+G172</f>
        <v>-7071.4</v>
      </c>
      <c r="H173" s="588">
        <f t="shared" si="722"/>
        <v>-7707.26</v>
      </c>
      <c r="I173" s="588">
        <f t="shared" si="722"/>
        <v>-7703.5339999999997</v>
      </c>
      <c r="J173" s="588">
        <f t="shared" si="722"/>
        <v>-7700.1805999999997</v>
      </c>
      <c r="K173" s="588">
        <f t="shared" si="722"/>
        <v>-107072.21009000001</v>
      </c>
      <c r="L173" s="588">
        <f t="shared" si="722"/>
        <v>-142518.96996433334</v>
      </c>
      <c r="M173" s="588">
        <f t="shared" si="722"/>
        <v>-145641.75630123334</v>
      </c>
      <c r="N173" s="588">
        <f t="shared" si="722"/>
        <v>-145800.75050036833</v>
      </c>
      <c r="O173" s="588">
        <f t="shared" si="722"/>
        <v>-145140.82027958985</v>
      </c>
      <c r="P173" s="588">
        <f t="shared" si="722"/>
        <v>-146385.5715849642</v>
      </c>
      <c r="Q173" s="588">
        <f t="shared" si="722"/>
        <v>-147505.84775980111</v>
      </c>
      <c r="R173" s="589"/>
      <c r="S173" s="24"/>
      <c r="T173" s="32"/>
      <c r="U173" s="73"/>
      <c r="V173" s="587">
        <f>V170+V171+V172</f>
        <v>-327384.08860709763</v>
      </c>
      <c r="W173" s="588">
        <f t="shared" ref="W173:AG173" si="723">W170+W171+W172</f>
        <v>-418193.48095800728</v>
      </c>
      <c r="X173" s="588">
        <f t="shared" si="723"/>
        <v>-423046.79952887329</v>
      </c>
      <c r="Y173" s="588">
        <f t="shared" si="723"/>
        <v>-425308.78624265263</v>
      </c>
      <c r="Z173" s="588">
        <f t="shared" si="723"/>
        <v>-427344.57428505406</v>
      </c>
      <c r="AA173" s="588">
        <f t="shared" si="723"/>
        <v>-429176.78352321527</v>
      </c>
      <c r="AB173" s="588">
        <f t="shared" si="723"/>
        <v>-433356.290356079</v>
      </c>
      <c r="AC173" s="588">
        <f t="shared" si="723"/>
        <v>-435966.15206121176</v>
      </c>
      <c r="AD173" s="588">
        <f t="shared" si="723"/>
        <v>-438273.80259583134</v>
      </c>
      <c r="AE173" s="588">
        <f t="shared" si="723"/>
        <v>-440328.86307698907</v>
      </c>
      <c r="AF173" s="588">
        <f t="shared" si="723"/>
        <v>-442178.41751003085</v>
      </c>
      <c r="AG173" s="588">
        <f t="shared" si="723"/>
        <v>-443843.01649976854</v>
      </c>
      <c r="AH173" s="589"/>
      <c r="AI173" s="24"/>
      <c r="AJ173" s="32"/>
      <c r="AK173" s="73"/>
      <c r="AL173" s="587">
        <f>AL170+AL171+AL172</f>
        <v>-737809.98062123021</v>
      </c>
      <c r="AM173" s="588">
        <f t="shared" ref="AM173:AW173" si="724">AM170+AM171+AM172</f>
        <v>-715153.45508646127</v>
      </c>
      <c r="AN173" s="588">
        <f t="shared" si="724"/>
        <v>-607338.47171773273</v>
      </c>
      <c r="AO173" s="588">
        <f t="shared" si="724"/>
        <v>-505858.98668587703</v>
      </c>
      <c r="AP173" s="588">
        <f t="shared" si="724"/>
        <v>-414527.45015720703</v>
      </c>
      <c r="AQ173" s="588">
        <f t="shared" si="724"/>
        <v>-332329.06728140393</v>
      </c>
      <c r="AR173" s="588">
        <f t="shared" si="724"/>
        <v>-248385.07596249995</v>
      </c>
      <c r="AS173" s="588">
        <f t="shared" si="724"/>
        <v>-136956.73308961547</v>
      </c>
      <c r="AT173" s="588">
        <f t="shared" si="724"/>
        <v>-36595.999504019157</v>
      </c>
      <c r="AU173" s="588">
        <f t="shared" si="724"/>
        <v>53768.485723017482</v>
      </c>
      <c r="AV173" s="588">
        <f t="shared" si="724"/>
        <v>135096.5224273504</v>
      </c>
      <c r="AW173" s="588">
        <f t="shared" si="724"/>
        <v>208291.75546125032</v>
      </c>
      <c r="AX173" s="589"/>
      <c r="AY173" s="24"/>
      <c r="AZ173" s="32"/>
      <c r="BA173" s="73"/>
      <c r="BB173" s="587">
        <f>BB170+BB171+BB172</f>
        <v>-1691781.886568795</v>
      </c>
      <c r="BC173" s="588">
        <f t="shared" ref="BC173:BM173" si="725">BC170+BC171+BC172</f>
        <v>-560377.08058667532</v>
      </c>
      <c r="BD173" s="588">
        <f t="shared" si="725"/>
        <v>-90044.938783152029</v>
      </c>
      <c r="BE173" s="588">
        <f t="shared" si="725"/>
        <v>268858.98884001933</v>
      </c>
      <c r="BF173" s="588">
        <f t="shared" si="725"/>
        <v>591872.52370087337</v>
      </c>
      <c r="BG173" s="588">
        <f t="shared" si="725"/>
        <v>882584.70507564209</v>
      </c>
      <c r="BH173" s="588">
        <f t="shared" si="725"/>
        <v>1184694.0476453528</v>
      </c>
      <c r="BI173" s="588">
        <f t="shared" si="725"/>
        <v>1602616.7130911523</v>
      </c>
      <c r="BJ173" s="588">
        <f t="shared" si="725"/>
        <v>1978868.2369923703</v>
      </c>
      <c r="BK173" s="588">
        <f t="shared" si="725"/>
        <v>2317558.7335034669</v>
      </c>
      <c r="BL173" s="588">
        <f t="shared" si="725"/>
        <v>2622380.1803634539</v>
      </c>
      <c r="BM173" s="588">
        <f t="shared" si="725"/>
        <v>2896719.4825374428</v>
      </c>
      <c r="BN173" s="589"/>
    </row>
    <row r="174" spans="2:66" x14ac:dyDescent="0.2">
      <c r="B174" s="53"/>
      <c r="C174" s="7"/>
      <c r="D174" s="8"/>
      <c r="E174" s="1"/>
      <c r="F174" s="270"/>
      <c r="G174" s="271"/>
      <c r="H174" s="271"/>
      <c r="I174" s="271"/>
      <c r="J174" s="271"/>
      <c r="K174" s="271"/>
      <c r="L174" s="271"/>
      <c r="M174" s="271"/>
      <c r="N174" s="271"/>
      <c r="O174" s="271"/>
      <c r="P174" s="271"/>
      <c r="Q174" s="271"/>
      <c r="R174" s="272"/>
      <c r="S174" s="7"/>
      <c r="T174" s="8"/>
      <c r="U174" s="1"/>
      <c r="V174" s="270"/>
      <c r="W174" s="271"/>
      <c r="X174" s="271"/>
      <c r="Y174" s="271"/>
      <c r="Z174" s="271"/>
      <c r="AA174" s="271"/>
      <c r="AB174" s="271"/>
      <c r="AC174" s="271"/>
      <c r="AD174" s="271"/>
      <c r="AE174" s="271"/>
      <c r="AF174" s="271"/>
      <c r="AG174" s="271"/>
      <c r="AH174" s="272"/>
      <c r="AI174" s="7"/>
      <c r="AJ174" s="8"/>
      <c r="AK174" s="1"/>
      <c r="AL174" s="270"/>
      <c r="AM174" s="271"/>
      <c r="AN174" s="271"/>
      <c r="AO174" s="271"/>
      <c r="AP174" s="271"/>
      <c r="AQ174" s="271"/>
      <c r="AR174" s="271"/>
      <c r="AS174" s="271"/>
      <c r="AT174" s="271"/>
      <c r="AU174" s="271"/>
      <c r="AV174" s="271"/>
      <c r="AW174" s="271"/>
      <c r="AX174" s="272"/>
      <c r="AY174" s="7"/>
      <c r="AZ174" s="8"/>
      <c r="BA174" s="1"/>
      <c r="BB174" s="270"/>
      <c r="BC174" s="271"/>
      <c r="BD174" s="271"/>
      <c r="BE174" s="271"/>
      <c r="BF174" s="271"/>
      <c r="BG174" s="271"/>
      <c r="BH174" s="271"/>
      <c r="BI174" s="271"/>
      <c r="BJ174" s="271"/>
      <c r="BK174" s="271"/>
      <c r="BL174" s="271"/>
      <c r="BM174" s="271"/>
      <c r="BN174" s="272"/>
    </row>
    <row r="175" spans="2:66" x14ac:dyDescent="0.2">
      <c r="B175" s="53" t="s">
        <v>99</v>
      </c>
      <c r="C175" s="7" t="s">
        <v>24</v>
      </c>
      <c r="D175" s="88">
        <v>0</v>
      </c>
      <c r="E175" s="132"/>
      <c r="F175" s="264">
        <f>D175</f>
        <v>0</v>
      </c>
      <c r="G175" s="265">
        <f t="shared" ref="G175:Q176" si="726">F175</f>
        <v>0</v>
      </c>
      <c r="H175" s="265">
        <f t="shared" si="726"/>
        <v>0</v>
      </c>
      <c r="I175" s="265">
        <f t="shared" si="726"/>
        <v>0</v>
      </c>
      <c r="J175" s="265">
        <f t="shared" si="726"/>
        <v>0</v>
      </c>
      <c r="K175" s="265">
        <f t="shared" si="726"/>
        <v>0</v>
      </c>
      <c r="L175" s="265">
        <f t="shared" si="726"/>
        <v>0</v>
      </c>
      <c r="M175" s="265">
        <f t="shared" si="726"/>
        <v>0</v>
      </c>
      <c r="N175" s="265">
        <f t="shared" si="726"/>
        <v>0</v>
      </c>
      <c r="O175" s="265">
        <f t="shared" si="726"/>
        <v>0</v>
      </c>
      <c r="P175" s="265">
        <f t="shared" si="726"/>
        <v>0</v>
      </c>
      <c r="Q175" s="265">
        <f t="shared" si="726"/>
        <v>0</v>
      </c>
      <c r="R175" s="266"/>
      <c r="S175" s="7" t="s">
        <v>24</v>
      </c>
      <c r="T175" s="88">
        <v>0</v>
      </c>
      <c r="U175" s="132"/>
      <c r="V175" s="264">
        <f>T175</f>
        <v>0</v>
      </c>
      <c r="W175" s="265">
        <f t="shared" ref="W175:W176" si="727">V175</f>
        <v>0</v>
      </c>
      <c r="X175" s="265">
        <f t="shared" ref="X175:X176" si="728">W175</f>
        <v>0</v>
      </c>
      <c r="Y175" s="265">
        <f t="shared" ref="Y175:Y176" si="729">X175</f>
        <v>0</v>
      </c>
      <c r="Z175" s="265">
        <f t="shared" ref="Z175:Z176" si="730">Y175</f>
        <v>0</v>
      </c>
      <c r="AA175" s="265">
        <f t="shared" ref="AA175:AA176" si="731">Z175</f>
        <v>0</v>
      </c>
      <c r="AB175" s="265">
        <f t="shared" ref="AB175:AB176" si="732">AA175</f>
        <v>0</v>
      </c>
      <c r="AC175" s="265">
        <f t="shared" ref="AC175:AC176" si="733">AB175</f>
        <v>0</v>
      </c>
      <c r="AD175" s="265">
        <f t="shared" ref="AD175:AD176" si="734">AC175</f>
        <v>0</v>
      </c>
      <c r="AE175" s="265">
        <f t="shared" ref="AE175:AE176" si="735">AD175</f>
        <v>0</v>
      </c>
      <c r="AF175" s="265">
        <f t="shared" ref="AF175:AF176" si="736">AE175</f>
        <v>0</v>
      </c>
      <c r="AG175" s="265">
        <f t="shared" ref="AG175:AG176" si="737">AF175</f>
        <v>0</v>
      </c>
      <c r="AH175" s="266"/>
      <c r="AI175" s="7" t="s">
        <v>24</v>
      </c>
      <c r="AJ175" s="88">
        <v>0</v>
      </c>
      <c r="AK175" s="132"/>
      <c r="AL175" s="264">
        <f>AJ175</f>
        <v>0</v>
      </c>
      <c r="AM175" s="265">
        <f t="shared" ref="AM175:AM176" si="738">AL175</f>
        <v>0</v>
      </c>
      <c r="AN175" s="265">
        <f t="shared" ref="AN175:AN176" si="739">AM175</f>
        <v>0</v>
      </c>
      <c r="AO175" s="265">
        <f t="shared" ref="AO175:AO176" si="740">AN175</f>
        <v>0</v>
      </c>
      <c r="AP175" s="265">
        <f t="shared" ref="AP175:AP176" si="741">AO175</f>
        <v>0</v>
      </c>
      <c r="AQ175" s="265">
        <f t="shared" ref="AQ175:AQ176" si="742">AP175</f>
        <v>0</v>
      </c>
      <c r="AR175" s="265">
        <f t="shared" ref="AR175:AR176" si="743">AQ175</f>
        <v>0</v>
      </c>
      <c r="AS175" s="265">
        <f t="shared" ref="AS175:AS176" si="744">AR175</f>
        <v>0</v>
      </c>
      <c r="AT175" s="265">
        <f t="shared" ref="AT175:AT176" si="745">AS175</f>
        <v>0</v>
      </c>
      <c r="AU175" s="265">
        <f t="shared" ref="AU175:AU176" si="746">AT175</f>
        <v>0</v>
      </c>
      <c r="AV175" s="265">
        <f t="shared" ref="AV175:AV176" si="747">AU175</f>
        <v>0</v>
      </c>
      <c r="AW175" s="265">
        <f t="shared" ref="AW175:AW176" si="748">AV175</f>
        <v>0</v>
      </c>
      <c r="AX175" s="266"/>
      <c r="AY175" s="7" t="s">
        <v>24</v>
      </c>
      <c r="AZ175" s="88">
        <v>0</v>
      </c>
      <c r="BA175" s="132"/>
      <c r="BB175" s="264">
        <f>AZ175</f>
        <v>0</v>
      </c>
      <c r="BC175" s="265">
        <f t="shared" ref="BC175:BC176" si="749">BB175</f>
        <v>0</v>
      </c>
      <c r="BD175" s="265">
        <f t="shared" ref="BD175:BD176" si="750">BC175</f>
        <v>0</v>
      </c>
      <c r="BE175" s="265">
        <f t="shared" ref="BE175:BE176" si="751">BD175</f>
        <v>0</v>
      </c>
      <c r="BF175" s="265">
        <f t="shared" ref="BF175:BF176" si="752">BE175</f>
        <v>0</v>
      </c>
      <c r="BG175" s="265">
        <f t="shared" ref="BG175:BG176" si="753">BF175</f>
        <v>0</v>
      </c>
      <c r="BH175" s="265">
        <f t="shared" ref="BH175:BH176" si="754">BG175</f>
        <v>0</v>
      </c>
      <c r="BI175" s="265">
        <f t="shared" ref="BI175:BI176" si="755">BH175</f>
        <v>0</v>
      </c>
      <c r="BJ175" s="265">
        <f t="shared" ref="BJ175:BJ176" si="756">BI175</f>
        <v>0</v>
      </c>
      <c r="BK175" s="265">
        <f t="shared" ref="BK175:BK176" si="757">BJ175</f>
        <v>0</v>
      </c>
      <c r="BL175" s="265">
        <f t="shared" ref="BL175:BL176" si="758">BK175</f>
        <v>0</v>
      </c>
      <c r="BM175" s="265">
        <f t="shared" ref="BM175:BM176" si="759">BL175</f>
        <v>0</v>
      </c>
      <c r="BN175" s="266"/>
    </row>
    <row r="176" spans="2:66" x14ac:dyDescent="0.2">
      <c r="B176" s="53" t="s">
        <v>100</v>
      </c>
      <c r="C176" s="7" t="s">
        <v>24</v>
      </c>
      <c r="D176" s="88">
        <v>0</v>
      </c>
      <c r="E176" s="132"/>
      <c r="F176" s="264">
        <f>D176</f>
        <v>0</v>
      </c>
      <c r="G176" s="265">
        <f t="shared" si="726"/>
        <v>0</v>
      </c>
      <c r="H176" s="265">
        <f t="shared" si="726"/>
        <v>0</v>
      </c>
      <c r="I176" s="265">
        <f t="shared" si="726"/>
        <v>0</v>
      </c>
      <c r="J176" s="265">
        <f t="shared" si="726"/>
        <v>0</v>
      </c>
      <c r="K176" s="265">
        <f t="shared" si="726"/>
        <v>0</v>
      </c>
      <c r="L176" s="265">
        <f t="shared" si="726"/>
        <v>0</v>
      </c>
      <c r="M176" s="265">
        <f t="shared" si="726"/>
        <v>0</v>
      </c>
      <c r="N176" s="265">
        <f t="shared" si="726"/>
        <v>0</v>
      </c>
      <c r="O176" s="265">
        <f t="shared" si="726"/>
        <v>0</v>
      </c>
      <c r="P176" s="265">
        <f t="shared" si="726"/>
        <v>0</v>
      </c>
      <c r="Q176" s="265">
        <f t="shared" si="726"/>
        <v>0</v>
      </c>
      <c r="R176" s="266"/>
      <c r="S176" s="7" t="s">
        <v>24</v>
      </c>
      <c r="T176" s="88">
        <v>0</v>
      </c>
      <c r="U176" s="132"/>
      <c r="V176" s="264">
        <f>T176</f>
        <v>0</v>
      </c>
      <c r="W176" s="265">
        <f t="shared" si="727"/>
        <v>0</v>
      </c>
      <c r="X176" s="265">
        <f t="shared" si="728"/>
        <v>0</v>
      </c>
      <c r="Y176" s="265">
        <f t="shared" si="729"/>
        <v>0</v>
      </c>
      <c r="Z176" s="265">
        <f t="shared" si="730"/>
        <v>0</v>
      </c>
      <c r="AA176" s="265">
        <f t="shared" si="731"/>
        <v>0</v>
      </c>
      <c r="AB176" s="265">
        <f t="shared" si="732"/>
        <v>0</v>
      </c>
      <c r="AC176" s="265">
        <f t="shared" si="733"/>
        <v>0</v>
      </c>
      <c r="AD176" s="265">
        <f t="shared" si="734"/>
        <v>0</v>
      </c>
      <c r="AE176" s="265">
        <f t="shared" si="735"/>
        <v>0</v>
      </c>
      <c r="AF176" s="265">
        <f t="shared" si="736"/>
        <v>0</v>
      </c>
      <c r="AG176" s="265">
        <f t="shared" si="737"/>
        <v>0</v>
      </c>
      <c r="AH176" s="266"/>
      <c r="AI176" s="7" t="s">
        <v>24</v>
      </c>
      <c r="AJ176" s="88">
        <v>0</v>
      </c>
      <c r="AK176" s="132"/>
      <c r="AL176" s="264">
        <f>AJ176</f>
        <v>0</v>
      </c>
      <c r="AM176" s="265">
        <f t="shared" si="738"/>
        <v>0</v>
      </c>
      <c r="AN176" s="265">
        <f t="shared" si="739"/>
        <v>0</v>
      </c>
      <c r="AO176" s="265">
        <f t="shared" si="740"/>
        <v>0</v>
      </c>
      <c r="AP176" s="265">
        <f t="shared" si="741"/>
        <v>0</v>
      </c>
      <c r="AQ176" s="265">
        <f t="shared" si="742"/>
        <v>0</v>
      </c>
      <c r="AR176" s="265">
        <f t="shared" si="743"/>
        <v>0</v>
      </c>
      <c r="AS176" s="265">
        <f t="shared" si="744"/>
        <v>0</v>
      </c>
      <c r="AT176" s="265">
        <f t="shared" si="745"/>
        <v>0</v>
      </c>
      <c r="AU176" s="265">
        <f t="shared" si="746"/>
        <v>0</v>
      </c>
      <c r="AV176" s="265">
        <f t="shared" si="747"/>
        <v>0</v>
      </c>
      <c r="AW176" s="265">
        <f t="shared" si="748"/>
        <v>0</v>
      </c>
      <c r="AX176" s="266"/>
      <c r="AY176" s="7" t="s">
        <v>24</v>
      </c>
      <c r="AZ176" s="88">
        <v>0</v>
      </c>
      <c r="BA176" s="132"/>
      <c r="BB176" s="264">
        <f>AZ176</f>
        <v>0</v>
      </c>
      <c r="BC176" s="265">
        <f t="shared" si="749"/>
        <v>0</v>
      </c>
      <c r="BD176" s="265">
        <f t="shared" si="750"/>
        <v>0</v>
      </c>
      <c r="BE176" s="265">
        <f t="shared" si="751"/>
        <v>0</v>
      </c>
      <c r="BF176" s="265">
        <f t="shared" si="752"/>
        <v>0</v>
      </c>
      <c r="BG176" s="265">
        <f t="shared" si="753"/>
        <v>0</v>
      </c>
      <c r="BH176" s="265">
        <f t="shared" si="754"/>
        <v>0</v>
      </c>
      <c r="BI176" s="265">
        <f t="shared" si="755"/>
        <v>0</v>
      </c>
      <c r="BJ176" s="265">
        <f t="shared" si="756"/>
        <v>0</v>
      </c>
      <c r="BK176" s="265">
        <f t="shared" si="757"/>
        <v>0</v>
      </c>
      <c r="BL176" s="265">
        <f t="shared" si="758"/>
        <v>0</v>
      </c>
      <c r="BM176" s="265">
        <f t="shared" si="759"/>
        <v>0</v>
      </c>
      <c r="BN176" s="266"/>
    </row>
    <row r="177" spans="2:66" x14ac:dyDescent="0.2">
      <c r="B177" s="54" t="s">
        <v>101</v>
      </c>
      <c r="C177" s="24"/>
      <c r="D177" s="32"/>
      <c r="E177" s="73"/>
      <c r="F177" s="267">
        <f t="shared" ref="F177:Q177" si="760">F175+F176</f>
        <v>0</v>
      </c>
      <c r="G177" s="268">
        <f t="shared" si="760"/>
        <v>0</v>
      </c>
      <c r="H177" s="268">
        <f t="shared" si="760"/>
        <v>0</v>
      </c>
      <c r="I177" s="268">
        <f t="shared" si="760"/>
        <v>0</v>
      </c>
      <c r="J177" s="268">
        <f t="shared" si="760"/>
        <v>0</v>
      </c>
      <c r="K177" s="268">
        <f t="shared" si="760"/>
        <v>0</v>
      </c>
      <c r="L177" s="268">
        <f t="shared" si="760"/>
        <v>0</v>
      </c>
      <c r="M177" s="268">
        <f t="shared" si="760"/>
        <v>0</v>
      </c>
      <c r="N177" s="268">
        <f t="shared" si="760"/>
        <v>0</v>
      </c>
      <c r="O177" s="268">
        <f t="shared" si="760"/>
        <v>0</v>
      </c>
      <c r="P177" s="268">
        <f t="shared" si="760"/>
        <v>0</v>
      </c>
      <c r="Q177" s="268">
        <f t="shared" si="760"/>
        <v>0</v>
      </c>
      <c r="R177" s="269"/>
      <c r="S177" s="24"/>
      <c r="T177" s="32"/>
      <c r="U177" s="73"/>
      <c r="V177" s="267">
        <f t="shared" ref="V177:AG177" si="761">V175+V176</f>
        <v>0</v>
      </c>
      <c r="W177" s="268">
        <f t="shared" si="761"/>
        <v>0</v>
      </c>
      <c r="X177" s="268">
        <f t="shared" si="761"/>
        <v>0</v>
      </c>
      <c r="Y177" s="268">
        <f t="shared" si="761"/>
        <v>0</v>
      </c>
      <c r="Z177" s="268">
        <f t="shared" si="761"/>
        <v>0</v>
      </c>
      <c r="AA177" s="268">
        <f t="shared" si="761"/>
        <v>0</v>
      </c>
      <c r="AB177" s="268">
        <f t="shared" si="761"/>
        <v>0</v>
      </c>
      <c r="AC177" s="268">
        <f t="shared" si="761"/>
        <v>0</v>
      </c>
      <c r="AD177" s="268">
        <f t="shared" si="761"/>
        <v>0</v>
      </c>
      <c r="AE177" s="268">
        <f t="shared" si="761"/>
        <v>0</v>
      </c>
      <c r="AF177" s="268">
        <f t="shared" si="761"/>
        <v>0</v>
      </c>
      <c r="AG177" s="268">
        <f t="shared" si="761"/>
        <v>0</v>
      </c>
      <c r="AH177" s="269"/>
      <c r="AI177" s="24"/>
      <c r="AJ177" s="32"/>
      <c r="AK177" s="73"/>
      <c r="AL177" s="267">
        <f t="shared" ref="AL177:AW177" si="762">AL175+AL176</f>
        <v>0</v>
      </c>
      <c r="AM177" s="268">
        <f t="shared" si="762"/>
        <v>0</v>
      </c>
      <c r="AN177" s="268">
        <f t="shared" si="762"/>
        <v>0</v>
      </c>
      <c r="AO177" s="268">
        <f t="shared" si="762"/>
        <v>0</v>
      </c>
      <c r="AP177" s="268">
        <f t="shared" si="762"/>
        <v>0</v>
      </c>
      <c r="AQ177" s="268">
        <f t="shared" si="762"/>
        <v>0</v>
      </c>
      <c r="AR177" s="268">
        <f t="shared" si="762"/>
        <v>0</v>
      </c>
      <c r="AS177" s="268">
        <f t="shared" si="762"/>
        <v>0</v>
      </c>
      <c r="AT177" s="268">
        <f t="shared" si="762"/>
        <v>0</v>
      </c>
      <c r="AU177" s="268">
        <f t="shared" si="762"/>
        <v>0</v>
      </c>
      <c r="AV177" s="268">
        <f t="shared" si="762"/>
        <v>0</v>
      </c>
      <c r="AW177" s="268">
        <f t="shared" si="762"/>
        <v>0</v>
      </c>
      <c r="AX177" s="269"/>
      <c r="AY177" s="24"/>
      <c r="AZ177" s="32"/>
      <c r="BA177" s="73"/>
      <c r="BB177" s="267">
        <f t="shared" ref="BB177:BM177" si="763">BB175+BB176</f>
        <v>0</v>
      </c>
      <c r="BC177" s="268">
        <f t="shared" si="763"/>
        <v>0</v>
      </c>
      <c r="BD177" s="268">
        <f t="shared" si="763"/>
        <v>0</v>
      </c>
      <c r="BE177" s="268">
        <f t="shared" si="763"/>
        <v>0</v>
      </c>
      <c r="BF177" s="268">
        <f t="shared" si="763"/>
        <v>0</v>
      </c>
      <c r="BG177" s="268">
        <f t="shared" si="763"/>
        <v>0</v>
      </c>
      <c r="BH177" s="268">
        <f t="shared" si="763"/>
        <v>0</v>
      </c>
      <c r="BI177" s="268">
        <f t="shared" si="763"/>
        <v>0</v>
      </c>
      <c r="BJ177" s="268">
        <f t="shared" si="763"/>
        <v>0</v>
      </c>
      <c r="BK177" s="268">
        <f t="shared" si="763"/>
        <v>0</v>
      </c>
      <c r="BL177" s="268">
        <f t="shared" si="763"/>
        <v>0</v>
      </c>
      <c r="BM177" s="268">
        <f t="shared" si="763"/>
        <v>0</v>
      </c>
      <c r="BN177" s="269"/>
    </row>
    <row r="178" spans="2:66" x14ac:dyDescent="0.2">
      <c r="B178" s="53"/>
      <c r="C178" s="7"/>
      <c r="D178" s="8"/>
      <c r="E178" s="1"/>
      <c r="F178" s="270"/>
      <c r="G178" s="271"/>
      <c r="H178" s="271"/>
      <c r="I178" s="271"/>
      <c r="J178" s="271"/>
      <c r="K178" s="271"/>
      <c r="L178" s="271"/>
      <c r="M178" s="271"/>
      <c r="N178" s="271"/>
      <c r="O178" s="271"/>
      <c r="P178" s="271"/>
      <c r="Q178" s="271"/>
      <c r="R178" s="272"/>
      <c r="S178" s="7"/>
      <c r="T178" s="8"/>
      <c r="U178" s="1"/>
      <c r="V178" s="270"/>
      <c r="W178" s="271"/>
      <c r="X178" s="271"/>
      <c r="Y178" s="271"/>
      <c r="Z178" s="271"/>
      <c r="AA178" s="271"/>
      <c r="AB178" s="271"/>
      <c r="AC178" s="271"/>
      <c r="AD178" s="271"/>
      <c r="AE178" s="271"/>
      <c r="AF178" s="271"/>
      <c r="AG178" s="271"/>
      <c r="AH178" s="272"/>
      <c r="AI178" s="7"/>
      <c r="AJ178" s="8"/>
      <c r="AK178" s="1"/>
      <c r="AL178" s="270"/>
      <c r="AM178" s="271"/>
      <c r="AN178" s="271"/>
      <c r="AO178" s="271"/>
      <c r="AP178" s="271"/>
      <c r="AQ178" s="271"/>
      <c r="AR178" s="271"/>
      <c r="AS178" s="271"/>
      <c r="AT178" s="271"/>
      <c r="AU178" s="271"/>
      <c r="AV178" s="271"/>
      <c r="AW178" s="271"/>
      <c r="AX178" s="272"/>
      <c r="AY178" s="7"/>
      <c r="AZ178" s="8"/>
      <c r="BA178" s="1"/>
      <c r="BB178" s="270"/>
      <c r="BC178" s="271"/>
      <c r="BD178" s="271"/>
      <c r="BE178" s="271"/>
      <c r="BF178" s="271"/>
      <c r="BG178" s="271"/>
      <c r="BH178" s="271"/>
      <c r="BI178" s="271"/>
      <c r="BJ178" s="271"/>
      <c r="BK178" s="271"/>
      <c r="BL178" s="271"/>
      <c r="BM178" s="271"/>
      <c r="BN178" s="272"/>
    </row>
    <row r="179" spans="2:66" x14ac:dyDescent="0.2">
      <c r="B179" s="53" t="s">
        <v>102</v>
      </c>
      <c r="C179" s="7"/>
      <c r="D179" s="167"/>
      <c r="E179" s="168"/>
      <c r="F179" s="216">
        <v>0</v>
      </c>
      <c r="G179" s="279">
        <v>0</v>
      </c>
      <c r="H179" s="279">
        <v>0</v>
      </c>
      <c r="I179" s="279">
        <v>0</v>
      </c>
      <c r="J179" s="279">
        <v>0</v>
      </c>
      <c r="K179" s="279">
        <v>0</v>
      </c>
      <c r="L179" s="279">
        <v>0</v>
      </c>
      <c r="M179" s="279">
        <v>0</v>
      </c>
      <c r="N179" s="279">
        <v>0</v>
      </c>
      <c r="O179" s="279">
        <v>0</v>
      </c>
      <c r="P179" s="279">
        <v>0</v>
      </c>
      <c r="Q179" s="279">
        <v>0</v>
      </c>
      <c r="R179" s="220">
        <f>SUM(F179:Q179)</f>
        <v>0</v>
      </c>
      <c r="S179" s="7"/>
      <c r="T179" s="167"/>
      <c r="U179" s="168"/>
      <c r="V179" s="216">
        <v>0</v>
      </c>
      <c r="W179" s="279">
        <v>0</v>
      </c>
      <c r="X179" s="279">
        <v>0</v>
      </c>
      <c r="Y179" s="279">
        <v>0</v>
      </c>
      <c r="Z179" s="279">
        <v>0</v>
      </c>
      <c r="AA179" s="279">
        <v>0</v>
      </c>
      <c r="AB179" s="279">
        <v>0</v>
      </c>
      <c r="AC179" s="279">
        <v>0</v>
      </c>
      <c r="AD179" s="279">
        <v>0</v>
      </c>
      <c r="AE179" s="279">
        <v>0</v>
      </c>
      <c r="AF179" s="279">
        <v>0</v>
      </c>
      <c r="AG179" s="279">
        <v>0</v>
      </c>
      <c r="AH179" s="220">
        <f>SUM(V179:AG179)</f>
        <v>0</v>
      </c>
      <c r="AI179" s="7"/>
      <c r="AJ179" s="167"/>
      <c r="AK179" s="168"/>
      <c r="AL179" s="216">
        <v>0</v>
      </c>
      <c r="AM179" s="279">
        <v>0</v>
      </c>
      <c r="AN179" s="279">
        <v>0</v>
      </c>
      <c r="AO179" s="279">
        <v>0</v>
      </c>
      <c r="AP179" s="279">
        <v>0</v>
      </c>
      <c r="AQ179" s="279">
        <v>0</v>
      </c>
      <c r="AR179" s="279">
        <v>0</v>
      </c>
      <c r="AS179" s="279">
        <v>0</v>
      </c>
      <c r="AT179" s="279">
        <v>0</v>
      </c>
      <c r="AU179" s="279">
        <v>0</v>
      </c>
      <c r="AV179" s="279">
        <v>0</v>
      </c>
      <c r="AW179" s="279">
        <v>0</v>
      </c>
      <c r="AX179" s="220">
        <f>SUM(AL179:AW179)</f>
        <v>0</v>
      </c>
      <c r="AY179" s="7"/>
      <c r="AZ179" s="167"/>
      <c r="BA179" s="168"/>
      <c r="BB179" s="216">
        <v>0</v>
      </c>
      <c r="BC179" s="279">
        <v>0</v>
      </c>
      <c r="BD179" s="279">
        <v>0</v>
      </c>
      <c r="BE179" s="279">
        <v>0</v>
      </c>
      <c r="BF179" s="279">
        <v>0</v>
      </c>
      <c r="BG179" s="279">
        <v>0</v>
      </c>
      <c r="BH179" s="279">
        <v>0</v>
      </c>
      <c r="BI179" s="279">
        <v>0</v>
      </c>
      <c r="BJ179" s="279">
        <v>0</v>
      </c>
      <c r="BK179" s="279">
        <v>0</v>
      </c>
      <c r="BL179" s="279">
        <v>0</v>
      </c>
      <c r="BM179" s="279">
        <v>0</v>
      </c>
      <c r="BN179" s="220">
        <f>SUM(BB179:BM179)</f>
        <v>0</v>
      </c>
    </row>
    <row r="180" spans="2:66" x14ac:dyDescent="0.2">
      <c r="B180" s="53" t="s">
        <v>152</v>
      </c>
      <c r="C180" s="7"/>
      <c r="D180" s="167"/>
      <c r="E180" s="206"/>
      <c r="F180" s="280">
        <v>0</v>
      </c>
      <c r="G180" s="279">
        <v>0</v>
      </c>
      <c r="H180" s="279">
        <v>0</v>
      </c>
      <c r="I180" s="279">
        <v>0</v>
      </c>
      <c r="J180" s="279">
        <v>0</v>
      </c>
      <c r="K180" s="279">
        <v>0</v>
      </c>
      <c r="L180" s="279">
        <v>0</v>
      </c>
      <c r="M180" s="279">
        <v>0</v>
      </c>
      <c r="N180" s="279">
        <v>0</v>
      </c>
      <c r="O180" s="279">
        <v>0</v>
      </c>
      <c r="P180" s="279">
        <v>0</v>
      </c>
      <c r="Q180" s="279">
        <v>0</v>
      </c>
      <c r="R180" s="220">
        <f>SUM(F180:Q180)</f>
        <v>0</v>
      </c>
      <c r="S180" s="7"/>
      <c r="T180" s="167"/>
      <c r="U180" s="206"/>
      <c r="V180" s="280">
        <v>0</v>
      </c>
      <c r="W180" s="279">
        <v>0</v>
      </c>
      <c r="X180" s="279">
        <v>0</v>
      </c>
      <c r="Y180" s="279">
        <v>0</v>
      </c>
      <c r="Z180" s="279">
        <v>0</v>
      </c>
      <c r="AA180" s="279">
        <v>0</v>
      </c>
      <c r="AB180" s="279">
        <v>0</v>
      </c>
      <c r="AC180" s="279">
        <v>0</v>
      </c>
      <c r="AD180" s="279">
        <v>0</v>
      </c>
      <c r="AE180" s="279">
        <v>0</v>
      </c>
      <c r="AF180" s="279">
        <v>0</v>
      </c>
      <c r="AG180" s="279">
        <v>0</v>
      </c>
      <c r="AH180" s="220">
        <f>SUM(V180:AG180)</f>
        <v>0</v>
      </c>
      <c r="AI180" s="7"/>
      <c r="AJ180" s="167"/>
      <c r="AK180" s="206"/>
      <c r="AL180" s="280">
        <v>0</v>
      </c>
      <c r="AM180" s="279">
        <v>0</v>
      </c>
      <c r="AN180" s="279">
        <v>0</v>
      </c>
      <c r="AO180" s="279">
        <v>0</v>
      </c>
      <c r="AP180" s="279">
        <v>0</v>
      </c>
      <c r="AQ180" s="279">
        <v>0</v>
      </c>
      <c r="AR180" s="279">
        <v>0</v>
      </c>
      <c r="AS180" s="279">
        <v>0</v>
      </c>
      <c r="AT180" s="279">
        <v>0</v>
      </c>
      <c r="AU180" s="279">
        <v>0</v>
      </c>
      <c r="AV180" s="279">
        <v>0</v>
      </c>
      <c r="AW180" s="279">
        <v>0</v>
      </c>
      <c r="AX180" s="220">
        <f>SUM(AL180:AW180)</f>
        <v>0</v>
      </c>
      <c r="AY180" s="7"/>
      <c r="AZ180" s="167"/>
      <c r="BA180" s="206"/>
      <c r="BB180" s="280">
        <v>0</v>
      </c>
      <c r="BC180" s="279">
        <v>0</v>
      </c>
      <c r="BD180" s="279">
        <v>0</v>
      </c>
      <c r="BE180" s="279">
        <v>0</v>
      </c>
      <c r="BF180" s="279">
        <v>0</v>
      </c>
      <c r="BG180" s="279">
        <v>0</v>
      </c>
      <c r="BH180" s="279">
        <v>0</v>
      </c>
      <c r="BI180" s="279">
        <v>0</v>
      </c>
      <c r="BJ180" s="279">
        <v>0</v>
      </c>
      <c r="BK180" s="279">
        <v>0</v>
      </c>
      <c r="BL180" s="279">
        <v>0</v>
      </c>
      <c r="BM180" s="279">
        <v>0</v>
      </c>
      <c r="BN180" s="220">
        <f>SUM(BB180:BM180)</f>
        <v>0</v>
      </c>
    </row>
    <row r="181" spans="2:66" x14ac:dyDescent="0.2">
      <c r="B181" s="53" t="s">
        <v>103</v>
      </c>
      <c r="C181" s="7"/>
      <c r="D181" s="8"/>
      <c r="E181" s="1"/>
      <c r="F181" s="280">
        <v>0</v>
      </c>
      <c r="G181" s="279">
        <v>0</v>
      </c>
      <c r="H181" s="279">
        <v>0</v>
      </c>
      <c r="I181" s="279">
        <v>0</v>
      </c>
      <c r="J181" s="279">
        <v>0</v>
      </c>
      <c r="K181" s="279">
        <v>0</v>
      </c>
      <c r="L181" s="279">
        <v>0</v>
      </c>
      <c r="M181" s="279">
        <v>0</v>
      </c>
      <c r="N181" s="279">
        <v>0</v>
      </c>
      <c r="O181" s="279">
        <v>0</v>
      </c>
      <c r="P181" s="279">
        <v>0</v>
      </c>
      <c r="Q181" s="279">
        <v>0</v>
      </c>
      <c r="R181" s="220">
        <f>SUM(F181:Q181)</f>
        <v>0</v>
      </c>
      <c r="S181" s="7"/>
      <c r="T181" s="8"/>
      <c r="U181" s="1"/>
      <c r="V181" s="280">
        <v>0</v>
      </c>
      <c r="W181" s="279">
        <v>0</v>
      </c>
      <c r="X181" s="279">
        <v>0</v>
      </c>
      <c r="Y181" s="279">
        <v>0</v>
      </c>
      <c r="Z181" s="279">
        <v>0</v>
      </c>
      <c r="AA181" s="279">
        <v>0</v>
      </c>
      <c r="AB181" s="279">
        <v>0</v>
      </c>
      <c r="AC181" s="279">
        <v>0</v>
      </c>
      <c r="AD181" s="279">
        <v>0</v>
      </c>
      <c r="AE181" s="279">
        <v>0</v>
      </c>
      <c r="AF181" s="279">
        <v>0</v>
      </c>
      <c r="AG181" s="279">
        <v>0</v>
      </c>
      <c r="AH181" s="220">
        <f>SUM(V181:AG181)</f>
        <v>0</v>
      </c>
      <c r="AI181" s="7"/>
      <c r="AJ181" s="8"/>
      <c r="AK181" s="1"/>
      <c r="AL181" s="280">
        <v>0</v>
      </c>
      <c r="AM181" s="279">
        <v>0</v>
      </c>
      <c r="AN181" s="279">
        <v>0</v>
      </c>
      <c r="AO181" s="279">
        <v>0</v>
      </c>
      <c r="AP181" s="279">
        <v>0</v>
      </c>
      <c r="AQ181" s="279">
        <v>0</v>
      </c>
      <c r="AR181" s="279">
        <v>0</v>
      </c>
      <c r="AS181" s="279">
        <v>0</v>
      </c>
      <c r="AT181" s="279">
        <v>0</v>
      </c>
      <c r="AU181" s="279">
        <v>0</v>
      </c>
      <c r="AV181" s="279">
        <v>0</v>
      </c>
      <c r="AW181" s="279">
        <v>0</v>
      </c>
      <c r="AX181" s="220">
        <f>SUM(AL181:AW181)</f>
        <v>0</v>
      </c>
      <c r="AY181" s="7"/>
      <c r="AZ181" s="8"/>
      <c r="BA181" s="1"/>
      <c r="BB181" s="280">
        <v>0</v>
      </c>
      <c r="BC181" s="279">
        <v>0</v>
      </c>
      <c r="BD181" s="279">
        <v>0</v>
      </c>
      <c r="BE181" s="279">
        <v>0</v>
      </c>
      <c r="BF181" s="279">
        <v>0</v>
      </c>
      <c r="BG181" s="279">
        <v>0</v>
      </c>
      <c r="BH181" s="279">
        <v>0</v>
      </c>
      <c r="BI181" s="279">
        <v>0</v>
      </c>
      <c r="BJ181" s="279">
        <v>0</v>
      </c>
      <c r="BK181" s="279">
        <v>0</v>
      </c>
      <c r="BL181" s="279">
        <v>0</v>
      </c>
      <c r="BM181" s="279">
        <v>0</v>
      </c>
      <c r="BN181" s="220">
        <f>SUM(BB181:BM181)</f>
        <v>0</v>
      </c>
    </row>
    <row r="182" spans="2:66" x14ac:dyDescent="0.2">
      <c r="B182" s="53" t="s">
        <v>104</v>
      </c>
      <c r="C182" s="7"/>
      <c r="D182" s="8"/>
      <c r="E182" s="1"/>
      <c r="F182" s="280">
        <v>0</v>
      </c>
      <c r="G182" s="279">
        <v>0</v>
      </c>
      <c r="H182" s="279">
        <v>0</v>
      </c>
      <c r="I182" s="279">
        <v>0</v>
      </c>
      <c r="J182" s="279">
        <v>0</v>
      </c>
      <c r="K182" s="279">
        <v>0</v>
      </c>
      <c r="L182" s="279">
        <v>0</v>
      </c>
      <c r="M182" s="279">
        <v>0</v>
      </c>
      <c r="N182" s="279">
        <v>0</v>
      </c>
      <c r="O182" s="279">
        <v>0</v>
      </c>
      <c r="P182" s="279">
        <v>0</v>
      </c>
      <c r="Q182" s="279">
        <v>0</v>
      </c>
      <c r="R182" s="220">
        <f>SUM(F182:Q182)</f>
        <v>0</v>
      </c>
      <c r="S182" s="7"/>
      <c r="T182" s="8"/>
      <c r="U182" s="1"/>
      <c r="V182" s="280">
        <v>0</v>
      </c>
      <c r="W182" s="279">
        <v>0</v>
      </c>
      <c r="X182" s="279">
        <v>0</v>
      </c>
      <c r="Y182" s="279">
        <v>0</v>
      </c>
      <c r="Z182" s="279">
        <v>0</v>
      </c>
      <c r="AA182" s="279">
        <v>0</v>
      </c>
      <c r="AB182" s="279">
        <v>0</v>
      </c>
      <c r="AC182" s="279">
        <v>0</v>
      </c>
      <c r="AD182" s="279">
        <v>0</v>
      </c>
      <c r="AE182" s="279">
        <v>0</v>
      </c>
      <c r="AF182" s="279">
        <v>0</v>
      </c>
      <c r="AG182" s="279">
        <v>0</v>
      </c>
      <c r="AH182" s="220">
        <f>SUM(V182:AG182)</f>
        <v>0</v>
      </c>
      <c r="AI182" s="7"/>
      <c r="AJ182" s="8"/>
      <c r="AK182" s="1"/>
      <c r="AL182" s="280">
        <v>0</v>
      </c>
      <c r="AM182" s="279">
        <v>0</v>
      </c>
      <c r="AN182" s="279">
        <v>0</v>
      </c>
      <c r="AO182" s="279">
        <v>0</v>
      </c>
      <c r="AP182" s="279">
        <v>0</v>
      </c>
      <c r="AQ182" s="279">
        <v>0</v>
      </c>
      <c r="AR182" s="279">
        <v>0</v>
      </c>
      <c r="AS182" s="279">
        <v>0</v>
      </c>
      <c r="AT182" s="279">
        <v>0</v>
      </c>
      <c r="AU182" s="279">
        <v>0</v>
      </c>
      <c r="AV182" s="279">
        <v>0</v>
      </c>
      <c r="AW182" s="279">
        <v>0</v>
      </c>
      <c r="AX182" s="220">
        <f>SUM(AL182:AW182)</f>
        <v>0</v>
      </c>
      <c r="AY182" s="7"/>
      <c r="AZ182" s="8"/>
      <c r="BA182" s="1"/>
      <c r="BB182" s="280">
        <v>0</v>
      </c>
      <c r="BC182" s="279">
        <v>0</v>
      </c>
      <c r="BD182" s="279">
        <v>0</v>
      </c>
      <c r="BE182" s="279">
        <v>0</v>
      </c>
      <c r="BF182" s="279">
        <v>0</v>
      </c>
      <c r="BG182" s="279">
        <v>0</v>
      </c>
      <c r="BH182" s="279">
        <v>0</v>
      </c>
      <c r="BI182" s="279">
        <v>0</v>
      </c>
      <c r="BJ182" s="279">
        <v>0</v>
      </c>
      <c r="BK182" s="279">
        <v>0</v>
      </c>
      <c r="BL182" s="279">
        <v>0</v>
      </c>
      <c r="BM182" s="279">
        <v>0</v>
      </c>
      <c r="BN182" s="220">
        <f>SUM(BB182:BM182)</f>
        <v>0</v>
      </c>
    </row>
    <row r="183" spans="2:66" x14ac:dyDescent="0.2">
      <c r="B183" s="54" t="s">
        <v>105</v>
      </c>
      <c r="C183" s="24"/>
      <c r="D183" s="32"/>
      <c r="E183" s="73"/>
      <c r="F183" s="267">
        <f t="shared" ref="F183:Q183" si="764">SUM(F179:F182)</f>
        <v>0</v>
      </c>
      <c r="G183" s="268">
        <f t="shared" si="764"/>
        <v>0</v>
      </c>
      <c r="H183" s="268">
        <f t="shared" si="764"/>
        <v>0</v>
      </c>
      <c r="I183" s="268">
        <f t="shared" si="764"/>
        <v>0</v>
      </c>
      <c r="J183" s="268">
        <f t="shared" si="764"/>
        <v>0</v>
      </c>
      <c r="K183" s="268">
        <f t="shared" si="764"/>
        <v>0</v>
      </c>
      <c r="L183" s="268">
        <f t="shared" si="764"/>
        <v>0</v>
      </c>
      <c r="M183" s="268">
        <f t="shared" si="764"/>
        <v>0</v>
      </c>
      <c r="N183" s="268">
        <f t="shared" si="764"/>
        <v>0</v>
      </c>
      <c r="O183" s="268">
        <f t="shared" si="764"/>
        <v>0</v>
      </c>
      <c r="P183" s="268">
        <f t="shared" si="764"/>
        <v>0</v>
      </c>
      <c r="Q183" s="268">
        <f t="shared" si="764"/>
        <v>0</v>
      </c>
      <c r="R183" s="269"/>
      <c r="S183" s="24"/>
      <c r="T183" s="32"/>
      <c r="U183" s="73"/>
      <c r="V183" s="267">
        <f t="shared" ref="V183:AG183" si="765">SUM(V179:V182)</f>
        <v>0</v>
      </c>
      <c r="W183" s="268">
        <f t="shared" si="765"/>
        <v>0</v>
      </c>
      <c r="X183" s="268">
        <f t="shared" si="765"/>
        <v>0</v>
      </c>
      <c r="Y183" s="268">
        <f t="shared" si="765"/>
        <v>0</v>
      </c>
      <c r="Z183" s="268">
        <f t="shared" si="765"/>
        <v>0</v>
      </c>
      <c r="AA183" s="268">
        <f t="shared" si="765"/>
        <v>0</v>
      </c>
      <c r="AB183" s="268">
        <f t="shared" si="765"/>
        <v>0</v>
      </c>
      <c r="AC183" s="268">
        <f t="shared" si="765"/>
        <v>0</v>
      </c>
      <c r="AD183" s="268">
        <f t="shared" si="765"/>
        <v>0</v>
      </c>
      <c r="AE183" s="268">
        <f t="shared" si="765"/>
        <v>0</v>
      </c>
      <c r="AF183" s="268">
        <f t="shared" si="765"/>
        <v>0</v>
      </c>
      <c r="AG183" s="268">
        <f t="shared" si="765"/>
        <v>0</v>
      </c>
      <c r="AH183" s="269"/>
      <c r="AI183" s="24"/>
      <c r="AJ183" s="32"/>
      <c r="AK183" s="73"/>
      <c r="AL183" s="267">
        <f t="shared" ref="AL183:AW183" si="766">SUM(AL179:AL182)</f>
        <v>0</v>
      </c>
      <c r="AM183" s="268">
        <f t="shared" si="766"/>
        <v>0</v>
      </c>
      <c r="AN183" s="268">
        <f t="shared" si="766"/>
        <v>0</v>
      </c>
      <c r="AO183" s="268">
        <f t="shared" si="766"/>
        <v>0</v>
      </c>
      <c r="AP183" s="268">
        <f t="shared" si="766"/>
        <v>0</v>
      </c>
      <c r="AQ183" s="268">
        <f t="shared" si="766"/>
        <v>0</v>
      </c>
      <c r="AR183" s="268">
        <f t="shared" si="766"/>
        <v>0</v>
      </c>
      <c r="AS183" s="268">
        <f t="shared" si="766"/>
        <v>0</v>
      </c>
      <c r="AT183" s="268">
        <f t="shared" si="766"/>
        <v>0</v>
      </c>
      <c r="AU183" s="268">
        <f t="shared" si="766"/>
        <v>0</v>
      </c>
      <c r="AV183" s="268">
        <f t="shared" si="766"/>
        <v>0</v>
      </c>
      <c r="AW183" s="268">
        <f t="shared" si="766"/>
        <v>0</v>
      </c>
      <c r="AX183" s="269"/>
      <c r="AY183" s="24"/>
      <c r="AZ183" s="32"/>
      <c r="BA183" s="73"/>
      <c r="BB183" s="267">
        <f t="shared" ref="BB183:BM183" si="767">SUM(BB179:BB182)</f>
        <v>0</v>
      </c>
      <c r="BC183" s="268">
        <f t="shared" si="767"/>
        <v>0</v>
      </c>
      <c r="BD183" s="268">
        <f t="shared" si="767"/>
        <v>0</v>
      </c>
      <c r="BE183" s="268">
        <f t="shared" si="767"/>
        <v>0</v>
      </c>
      <c r="BF183" s="268">
        <f t="shared" si="767"/>
        <v>0</v>
      </c>
      <c r="BG183" s="268">
        <f t="shared" si="767"/>
        <v>0</v>
      </c>
      <c r="BH183" s="268">
        <f t="shared" si="767"/>
        <v>0</v>
      </c>
      <c r="BI183" s="268">
        <f t="shared" si="767"/>
        <v>0</v>
      </c>
      <c r="BJ183" s="268">
        <f t="shared" si="767"/>
        <v>0</v>
      </c>
      <c r="BK183" s="268">
        <f t="shared" si="767"/>
        <v>0</v>
      </c>
      <c r="BL183" s="268">
        <f t="shared" si="767"/>
        <v>0</v>
      </c>
      <c r="BM183" s="268">
        <f t="shared" si="767"/>
        <v>0</v>
      </c>
      <c r="BN183" s="269"/>
    </row>
    <row r="184" spans="2:66" x14ac:dyDescent="0.2">
      <c r="B184" s="53"/>
      <c r="C184" s="7"/>
      <c r="D184" s="8"/>
      <c r="E184" s="1"/>
      <c r="F184" s="270"/>
      <c r="G184" s="271"/>
      <c r="H184" s="271"/>
      <c r="I184" s="271"/>
      <c r="J184" s="271"/>
      <c r="K184" s="271"/>
      <c r="L184" s="271"/>
      <c r="M184" s="271"/>
      <c r="N184" s="271"/>
      <c r="O184" s="271"/>
      <c r="P184" s="271"/>
      <c r="Q184" s="271"/>
      <c r="R184" s="272"/>
      <c r="S184" s="7"/>
      <c r="T184" s="8"/>
      <c r="U184" s="1"/>
      <c r="V184" s="270"/>
      <c r="W184" s="271"/>
      <c r="X184" s="271"/>
      <c r="Y184" s="271"/>
      <c r="Z184" s="271"/>
      <c r="AA184" s="271"/>
      <c r="AB184" s="271"/>
      <c r="AC184" s="271"/>
      <c r="AD184" s="271"/>
      <c r="AE184" s="271"/>
      <c r="AF184" s="271"/>
      <c r="AG184" s="271"/>
      <c r="AH184" s="272"/>
      <c r="AI184" s="7"/>
      <c r="AJ184" s="8"/>
      <c r="AK184" s="1"/>
      <c r="AL184" s="270"/>
      <c r="AM184" s="271"/>
      <c r="AN184" s="271"/>
      <c r="AO184" s="271"/>
      <c r="AP184" s="271"/>
      <c r="AQ184" s="271"/>
      <c r="AR184" s="271"/>
      <c r="AS184" s="271"/>
      <c r="AT184" s="271"/>
      <c r="AU184" s="271"/>
      <c r="AV184" s="271"/>
      <c r="AW184" s="271"/>
      <c r="AX184" s="272"/>
      <c r="AY184" s="7"/>
      <c r="AZ184" s="8"/>
      <c r="BA184" s="1"/>
      <c r="BB184" s="270"/>
      <c r="BC184" s="271"/>
      <c r="BD184" s="271"/>
      <c r="BE184" s="271"/>
      <c r="BF184" s="271"/>
      <c r="BG184" s="271"/>
      <c r="BH184" s="271"/>
      <c r="BI184" s="271"/>
      <c r="BJ184" s="271"/>
      <c r="BK184" s="271"/>
      <c r="BL184" s="271"/>
      <c r="BM184" s="271"/>
      <c r="BN184" s="272"/>
    </row>
    <row r="185" spans="2:66" x14ac:dyDescent="0.2">
      <c r="B185" s="53" t="s">
        <v>106</v>
      </c>
      <c r="C185" s="7" t="s">
        <v>107</v>
      </c>
      <c r="D185" s="577">
        <v>3000000</v>
      </c>
      <c r="E185" s="137"/>
      <c r="F185" s="584">
        <f>D185</f>
        <v>3000000</v>
      </c>
      <c r="G185" s="585">
        <f t="shared" ref="G185:Q185" si="768">F153</f>
        <v>2994844</v>
      </c>
      <c r="H185" s="585">
        <f t="shared" si="768"/>
        <v>2987772.6</v>
      </c>
      <c r="I185" s="585">
        <f t="shared" si="768"/>
        <v>2980065.3400000003</v>
      </c>
      <c r="J185" s="585">
        <f t="shared" si="768"/>
        <v>2972361.8060000003</v>
      </c>
      <c r="K185" s="585">
        <f t="shared" si="768"/>
        <v>2964661.6254000003</v>
      </c>
      <c r="L185" s="585">
        <f t="shared" si="768"/>
        <v>2857589.4153100001</v>
      </c>
      <c r="M185" s="585">
        <f t="shared" si="768"/>
        <v>2715070.4453456667</v>
      </c>
      <c r="N185" s="585">
        <f t="shared" si="768"/>
        <v>2569428.6890444332</v>
      </c>
      <c r="O185" s="585">
        <f t="shared" si="768"/>
        <v>2423627.9385440648</v>
      </c>
      <c r="P185" s="585">
        <f t="shared" si="768"/>
        <v>2278487.1182644749</v>
      </c>
      <c r="Q185" s="585">
        <f t="shared" si="768"/>
        <v>2132101.5466795107</v>
      </c>
      <c r="R185" s="586"/>
      <c r="S185" s="7" t="s">
        <v>107</v>
      </c>
      <c r="T185" s="577">
        <f>R187</f>
        <v>1984595.6989197095</v>
      </c>
      <c r="U185" s="137"/>
      <c r="V185" s="584">
        <f>T185</f>
        <v>1984595.6989197095</v>
      </c>
      <c r="W185" s="585">
        <f t="shared" ref="W185" si="769">V153</f>
        <v>1657211.6103126118</v>
      </c>
      <c r="X185" s="585">
        <f t="shared" ref="X185" si="770">W153</f>
        <v>1239018.1293546045</v>
      </c>
      <c r="Y185" s="585">
        <f t="shared" ref="Y185" si="771">X153</f>
        <v>815971.32982573123</v>
      </c>
      <c r="Z185" s="585">
        <f t="shared" ref="Z185" si="772">Y153</f>
        <v>390662.5435830786</v>
      </c>
      <c r="AA185" s="585">
        <f t="shared" ref="AA185" si="773">Z153</f>
        <v>-36682.030701975455</v>
      </c>
      <c r="AB185" s="585">
        <f t="shared" ref="AB185" si="774">AA153</f>
        <v>-465858.81422519073</v>
      </c>
      <c r="AC185" s="585">
        <f t="shared" ref="AC185" si="775">AB153</f>
        <v>-899215.10458126967</v>
      </c>
      <c r="AD185" s="585">
        <f t="shared" ref="AD185" si="776">AC153</f>
        <v>-1335181.2566424813</v>
      </c>
      <c r="AE185" s="585">
        <f t="shared" ref="AE185" si="777">AD153</f>
        <v>-1773455.0592383128</v>
      </c>
      <c r="AF185" s="585">
        <f t="shared" ref="AF185" si="778">AE153</f>
        <v>-2213783.9223153018</v>
      </c>
      <c r="AG185" s="585">
        <f t="shared" ref="AG185" si="779">AF153</f>
        <v>-2655962.3398253326</v>
      </c>
      <c r="AH185" s="586"/>
      <c r="AI185" s="7" t="s">
        <v>107</v>
      </c>
      <c r="AJ185" s="577">
        <f>AH187+20000000</f>
        <v>16900194.643674899</v>
      </c>
      <c r="AK185" s="137"/>
      <c r="AL185" s="584">
        <f>AJ185</f>
        <v>16900194.643674899</v>
      </c>
      <c r="AM185" s="585">
        <f t="shared" ref="AM185" si="780">AL153</f>
        <v>16162384.663053669</v>
      </c>
      <c r="AN185" s="585">
        <f t="shared" ref="AN185" si="781">AM153</f>
        <v>15447231.207967207</v>
      </c>
      <c r="AO185" s="585">
        <f t="shared" ref="AO185" si="782">AN153</f>
        <v>14839892.736249475</v>
      </c>
      <c r="AP185" s="585">
        <f t="shared" ref="AP185" si="783">AO153</f>
        <v>14334033.749563597</v>
      </c>
      <c r="AQ185" s="585">
        <f t="shared" ref="AQ185" si="784">AP153</f>
        <v>13919506.299406391</v>
      </c>
      <c r="AR185" s="585">
        <f t="shared" ref="AR185" si="785">AQ153</f>
        <v>13587177.232124986</v>
      </c>
      <c r="AS185" s="585">
        <f t="shared" ref="AS185" si="786">AR153</f>
        <v>13338792.156162485</v>
      </c>
      <c r="AT185" s="585">
        <f t="shared" ref="AT185" si="787">AS153</f>
        <v>13201835.423072871</v>
      </c>
      <c r="AU185" s="585">
        <f t="shared" ref="AU185" si="788">AT153</f>
        <v>13165239.423568852</v>
      </c>
      <c r="AV185" s="585">
        <f t="shared" ref="AV185" si="789">AU153</f>
        <v>13219007.909291869</v>
      </c>
      <c r="AW185" s="585">
        <f t="shared" ref="AW185" si="790">AV153</f>
        <v>13354104.431719219</v>
      </c>
      <c r="AX185" s="586"/>
      <c r="AY185" s="7" t="s">
        <v>107</v>
      </c>
      <c r="AZ185" s="577">
        <f>AX187</f>
        <v>13562396.187180469</v>
      </c>
      <c r="BA185" s="137"/>
      <c r="BB185" s="584">
        <f>AZ185</f>
        <v>13562396.187180469</v>
      </c>
      <c r="BC185" s="585">
        <f t="shared" ref="BC185" si="791">BB153</f>
        <v>11870614.300611675</v>
      </c>
      <c r="BD185" s="585">
        <f t="shared" ref="BD185" si="792">BC153</f>
        <v>11310237.220024999</v>
      </c>
      <c r="BE185" s="585">
        <f t="shared" ref="BE185" si="793">BD153</f>
        <v>11220192.281241847</v>
      </c>
      <c r="BF185" s="585">
        <f t="shared" ref="BF185" si="794">BE153</f>
        <v>11489051.270081867</v>
      </c>
      <c r="BG185" s="585">
        <f t="shared" ref="BG185" si="795">BF153</f>
        <v>12080923.793782741</v>
      </c>
      <c r="BH185" s="585">
        <f t="shared" ref="BH185" si="796">BG153</f>
        <v>12963508.498858383</v>
      </c>
      <c r="BI185" s="585">
        <f t="shared" ref="BI185" si="797">BH153</f>
        <v>14148202.546503736</v>
      </c>
      <c r="BJ185" s="585">
        <f t="shared" ref="BJ185" si="798">BI153</f>
        <v>15750819.259594887</v>
      </c>
      <c r="BK185" s="585">
        <f t="shared" ref="BK185" si="799">BJ153</f>
        <v>17729687.496587258</v>
      </c>
      <c r="BL185" s="585">
        <f t="shared" ref="BL185" si="800">BK153</f>
        <v>20047246.230090726</v>
      </c>
      <c r="BM185" s="585">
        <f t="shared" ref="BM185" si="801">BL153</f>
        <v>22669626.41045418</v>
      </c>
      <c r="BN185" s="586"/>
    </row>
    <row r="186" spans="2:66" x14ac:dyDescent="0.2">
      <c r="B186" s="53" t="s">
        <v>108</v>
      </c>
      <c r="C186" s="7"/>
      <c r="D186" s="8"/>
      <c r="E186" s="1"/>
      <c r="F186" s="584">
        <f>F173+F177+F183</f>
        <v>-5156</v>
      </c>
      <c r="G186" s="585">
        <f t="shared" ref="G186:Q186" si="802">G173+G177+G183</f>
        <v>-7071.4</v>
      </c>
      <c r="H186" s="585">
        <f t="shared" si="802"/>
        <v>-7707.26</v>
      </c>
      <c r="I186" s="585">
        <f t="shared" si="802"/>
        <v>-7703.5339999999997</v>
      </c>
      <c r="J186" s="585">
        <f t="shared" si="802"/>
        <v>-7700.1805999999997</v>
      </c>
      <c r="K186" s="585">
        <f t="shared" si="802"/>
        <v>-107072.21009000001</v>
      </c>
      <c r="L186" s="585">
        <f t="shared" si="802"/>
        <v>-142518.96996433334</v>
      </c>
      <c r="M186" s="585">
        <f t="shared" si="802"/>
        <v>-145641.75630123334</v>
      </c>
      <c r="N186" s="585">
        <f t="shared" si="802"/>
        <v>-145800.75050036833</v>
      </c>
      <c r="O186" s="585">
        <f t="shared" si="802"/>
        <v>-145140.82027958985</v>
      </c>
      <c r="P186" s="585">
        <f t="shared" si="802"/>
        <v>-146385.5715849642</v>
      </c>
      <c r="Q186" s="585">
        <f t="shared" si="802"/>
        <v>-147505.84775980111</v>
      </c>
      <c r="R186" s="586"/>
      <c r="S186" s="7"/>
      <c r="T186" s="8"/>
      <c r="U186" s="1"/>
      <c r="V186" s="584">
        <f>V173+V177+V183</f>
        <v>-327384.08860709763</v>
      </c>
      <c r="W186" s="585">
        <f t="shared" ref="W186:AG186" si="803">W173+W177+W183</f>
        <v>-418193.48095800728</v>
      </c>
      <c r="X186" s="585">
        <f t="shared" si="803"/>
        <v>-423046.79952887329</v>
      </c>
      <c r="Y186" s="585">
        <f t="shared" si="803"/>
        <v>-425308.78624265263</v>
      </c>
      <c r="Z186" s="585">
        <f t="shared" si="803"/>
        <v>-427344.57428505406</v>
      </c>
      <c r="AA186" s="585">
        <f t="shared" si="803"/>
        <v>-429176.78352321527</v>
      </c>
      <c r="AB186" s="585">
        <f t="shared" si="803"/>
        <v>-433356.290356079</v>
      </c>
      <c r="AC186" s="585">
        <f t="shared" si="803"/>
        <v>-435966.15206121176</v>
      </c>
      <c r="AD186" s="585">
        <f t="shared" si="803"/>
        <v>-438273.80259583134</v>
      </c>
      <c r="AE186" s="585">
        <f t="shared" si="803"/>
        <v>-440328.86307698907</v>
      </c>
      <c r="AF186" s="585">
        <f t="shared" si="803"/>
        <v>-442178.41751003085</v>
      </c>
      <c r="AG186" s="585">
        <f t="shared" si="803"/>
        <v>-443843.01649976854</v>
      </c>
      <c r="AH186" s="586"/>
      <c r="AI186" s="7"/>
      <c r="AJ186" s="8"/>
      <c r="AK186" s="1"/>
      <c r="AL186" s="584">
        <f>AL173+AL177+AL183</f>
        <v>-737809.98062123021</v>
      </c>
      <c r="AM186" s="585">
        <f t="shared" ref="AM186:AW186" si="804">AM173+AM177+AM183</f>
        <v>-715153.45508646127</v>
      </c>
      <c r="AN186" s="585">
        <f t="shared" si="804"/>
        <v>-607338.47171773273</v>
      </c>
      <c r="AO186" s="585">
        <f t="shared" si="804"/>
        <v>-505858.98668587703</v>
      </c>
      <c r="AP186" s="585">
        <f t="shared" si="804"/>
        <v>-414527.45015720703</v>
      </c>
      <c r="AQ186" s="585">
        <f t="shared" si="804"/>
        <v>-332329.06728140393</v>
      </c>
      <c r="AR186" s="585">
        <f t="shared" si="804"/>
        <v>-248385.07596249995</v>
      </c>
      <c r="AS186" s="585">
        <f t="shared" si="804"/>
        <v>-136956.73308961547</v>
      </c>
      <c r="AT186" s="585">
        <f t="shared" si="804"/>
        <v>-36595.999504019157</v>
      </c>
      <c r="AU186" s="585">
        <f t="shared" si="804"/>
        <v>53768.485723017482</v>
      </c>
      <c r="AV186" s="585">
        <f t="shared" si="804"/>
        <v>135096.5224273504</v>
      </c>
      <c r="AW186" s="585">
        <f t="shared" si="804"/>
        <v>208291.75546125032</v>
      </c>
      <c r="AX186" s="586"/>
      <c r="AY186" s="7"/>
      <c r="AZ186" s="8"/>
      <c r="BA186" s="1"/>
      <c r="BB186" s="584">
        <f>BB173+BB177+BB183</f>
        <v>-1691781.886568795</v>
      </c>
      <c r="BC186" s="585">
        <f t="shared" ref="BC186:BM186" si="805">BC173+BC177+BC183</f>
        <v>-560377.08058667532</v>
      </c>
      <c r="BD186" s="585">
        <f t="shared" si="805"/>
        <v>-90044.938783152029</v>
      </c>
      <c r="BE186" s="585">
        <f t="shared" si="805"/>
        <v>268858.98884001933</v>
      </c>
      <c r="BF186" s="585">
        <f t="shared" si="805"/>
        <v>591872.52370087337</v>
      </c>
      <c r="BG186" s="585">
        <f t="shared" si="805"/>
        <v>882584.70507564209</v>
      </c>
      <c r="BH186" s="585">
        <f t="shared" si="805"/>
        <v>1184694.0476453528</v>
      </c>
      <c r="BI186" s="585">
        <f t="shared" si="805"/>
        <v>1602616.7130911523</v>
      </c>
      <c r="BJ186" s="585">
        <f t="shared" si="805"/>
        <v>1978868.2369923703</v>
      </c>
      <c r="BK186" s="585">
        <f t="shared" si="805"/>
        <v>2317558.7335034669</v>
      </c>
      <c r="BL186" s="585">
        <f t="shared" si="805"/>
        <v>2622380.1803634539</v>
      </c>
      <c r="BM186" s="585">
        <f t="shared" si="805"/>
        <v>2896719.4825374428</v>
      </c>
      <c r="BN186" s="586"/>
    </row>
    <row r="187" spans="2:66" x14ac:dyDescent="0.2">
      <c r="B187" s="54" t="s">
        <v>109</v>
      </c>
      <c r="C187" s="24"/>
      <c r="D187" s="32"/>
      <c r="E187" s="73"/>
      <c r="F187" s="587">
        <f t="shared" ref="F187:Q187" si="806">F185+F186</f>
        <v>2994844</v>
      </c>
      <c r="G187" s="588">
        <f t="shared" si="806"/>
        <v>2987772.6</v>
      </c>
      <c r="H187" s="588">
        <f>H185+H186</f>
        <v>2980065.3400000003</v>
      </c>
      <c r="I187" s="588">
        <f t="shared" si="806"/>
        <v>2972361.8060000003</v>
      </c>
      <c r="J187" s="588">
        <f t="shared" si="806"/>
        <v>2964661.6254000003</v>
      </c>
      <c r="K187" s="588">
        <f t="shared" si="806"/>
        <v>2857589.4153100001</v>
      </c>
      <c r="L187" s="588">
        <f t="shared" si="806"/>
        <v>2715070.4453456667</v>
      </c>
      <c r="M187" s="588">
        <f t="shared" si="806"/>
        <v>2569428.6890444332</v>
      </c>
      <c r="N187" s="588">
        <f t="shared" si="806"/>
        <v>2423627.9385440648</v>
      </c>
      <c r="O187" s="588">
        <f t="shared" si="806"/>
        <v>2278487.1182644749</v>
      </c>
      <c r="P187" s="588">
        <f t="shared" si="806"/>
        <v>2132101.5466795107</v>
      </c>
      <c r="Q187" s="588">
        <f t="shared" si="806"/>
        <v>1984595.6989197095</v>
      </c>
      <c r="R187" s="589">
        <f>Q187</f>
        <v>1984595.6989197095</v>
      </c>
      <c r="S187" s="24"/>
      <c r="T187" s="32"/>
      <c r="U187" s="73"/>
      <c r="V187" s="587">
        <f t="shared" ref="V187:W187" si="807">V185+V186</f>
        <v>1657211.6103126118</v>
      </c>
      <c r="W187" s="588">
        <f t="shared" si="807"/>
        <v>1239018.1293546045</v>
      </c>
      <c r="X187" s="588">
        <f>X185+X186</f>
        <v>815971.32982573123</v>
      </c>
      <c r="Y187" s="588">
        <f t="shared" ref="Y187:AG187" si="808">Y185+Y186</f>
        <v>390662.5435830786</v>
      </c>
      <c r="Z187" s="588">
        <f t="shared" si="808"/>
        <v>-36682.030701975455</v>
      </c>
      <c r="AA187" s="588">
        <f t="shared" si="808"/>
        <v>-465858.81422519073</v>
      </c>
      <c r="AB187" s="588">
        <f t="shared" si="808"/>
        <v>-899215.10458126967</v>
      </c>
      <c r="AC187" s="588">
        <f t="shared" si="808"/>
        <v>-1335181.2566424813</v>
      </c>
      <c r="AD187" s="588">
        <f t="shared" si="808"/>
        <v>-1773455.0592383128</v>
      </c>
      <c r="AE187" s="588">
        <f t="shared" si="808"/>
        <v>-2213783.9223153018</v>
      </c>
      <c r="AF187" s="588">
        <f t="shared" si="808"/>
        <v>-2655962.3398253326</v>
      </c>
      <c r="AG187" s="588">
        <f t="shared" si="808"/>
        <v>-3099805.3563251011</v>
      </c>
      <c r="AH187" s="589">
        <f>AG187</f>
        <v>-3099805.3563251011</v>
      </c>
      <c r="AI187" s="24"/>
      <c r="AJ187" s="32"/>
      <c r="AK187" s="73"/>
      <c r="AL187" s="587">
        <f t="shared" ref="AL187:AM187" si="809">AL185+AL186</f>
        <v>16162384.663053669</v>
      </c>
      <c r="AM187" s="588">
        <f t="shared" si="809"/>
        <v>15447231.207967207</v>
      </c>
      <c r="AN187" s="588">
        <f>AN185+AN186</f>
        <v>14839892.736249475</v>
      </c>
      <c r="AO187" s="588">
        <f t="shared" ref="AO187:AW187" si="810">AO185+AO186</f>
        <v>14334033.749563597</v>
      </c>
      <c r="AP187" s="588">
        <f t="shared" si="810"/>
        <v>13919506.299406391</v>
      </c>
      <c r="AQ187" s="588">
        <f t="shared" si="810"/>
        <v>13587177.232124986</v>
      </c>
      <c r="AR187" s="588">
        <f t="shared" si="810"/>
        <v>13338792.156162485</v>
      </c>
      <c r="AS187" s="588">
        <f t="shared" si="810"/>
        <v>13201835.423072871</v>
      </c>
      <c r="AT187" s="588">
        <f t="shared" si="810"/>
        <v>13165239.423568852</v>
      </c>
      <c r="AU187" s="588">
        <f t="shared" si="810"/>
        <v>13219007.909291869</v>
      </c>
      <c r="AV187" s="588">
        <f t="shared" si="810"/>
        <v>13354104.431719219</v>
      </c>
      <c r="AW187" s="588">
        <f t="shared" si="810"/>
        <v>13562396.187180469</v>
      </c>
      <c r="AX187" s="589">
        <f>AW187</f>
        <v>13562396.187180469</v>
      </c>
      <c r="AY187" s="24"/>
      <c r="AZ187" s="32"/>
      <c r="BA187" s="73"/>
      <c r="BB187" s="587">
        <f t="shared" ref="BB187:BC187" si="811">BB185+BB186</f>
        <v>11870614.300611675</v>
      </c>
      <c r="BC187" s="588">
        <f t="shared" si="811"/>
        <v>11310237.220024999</v>
      </c>
      <c r="BD187" s="588">
        <f>BD185+BD186</f>
        <v>11220192.281241847</v>
      </c>
      <c r="BE187" s="588">
        <f t="shared" ref="BE187:BM187" si="812">BE185+BE186</f>
        <v>11489051.270081867</v>
      </c>
      <c r="BF187" s="588">
        <f t="shared" si="812"/>
        <v>12080923.793782741</v>
      </c>
      <c r="BG187" s="588">
        <f t="shared" si="812"/>
        <v>12963508.498858383</v>
      </c>
      <c r="BH187" s="588">
        <f t="shared" si="812"/>
        <v>14148202.546503736</v>
      </c>
      <c r="BI187" s="588">
        <f t="shared" si="812"/>
        <v>15750819.259594887</v>
      </c>
      <c r="BJ187" s="588">
        <f t="shared" si="812"/>
        <v>17729687.496587258</v>
      </c>
      <c r="BK187" s="588">
        <f t="shared" si="812"/>
        <v>20047246.230090726</v>
      </c>
      <c r="BL187" s="588">
        <f t="shared" si="812"/>
        <v>22669626.41045418</v>
      </c>
      <c r="BM187" s="588">
        <f t="shared" si="812"/>
        <v>25566345.892991625</v>
      </c>
      <c r="BN187" s="589">
        <f>BM187</f>
        <v>25566345.892991625</v>
      </c>
    </row>
    <row r="197" customFormat="1" x14ac:dyDescent="0.2"/>
    <row r="198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1" customFormat="1" x14ac:dyDescent="0.2"/>
    <row r="232" customFormat="1" x14ac:dyDescent="0.2"/>
  </sheetData>
  <phoneticPr fontId="39" type="noConversion"/>
  <pageMargins left="0.75" right="0.75" top="1" bottom="1" header="0.5" footer="0.5"/>
  <pageSetup orientation="portrait" horizontalDpi="4294967292" verticalDpi="429496729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G304"/>
  <sheetViews>
    <sheetView showGridLines="0" zoomScale="115" zoomScaleNormal="115" zoomScalePageLayoutView="115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baseColWidth="10" defaultColWidth="10.83203125" defaultRowHeight="16" outlineLevelRow="2" outlineLevelCol="1" x14ac:dyDescent="0.2"/>
  <cols>
    <col min="1" max="1" width="3.5" customWidth="1"/>
    <col min="2" max="2" width="50" style="69" bestFit="1" customWidth="1"/>
    <col min="3" max="3" width="19.83203125" style="1" hidden="1" customWidth="1"/>
    <col min="4" max="5" width="12.6640625" style="1" hidden="1" customWidth="1"/>
    <col min="6" max="6" width="12" style="1" hidden="1" customWidth="1" outlineLevel="1"/>
    <col min="7" max="17" width="10.83203125" style="1" hidden="1" customWidth="1" outlineLevel="1"/>
    <col min="18" max="18" width="12.33203125" style="1" hidden="1" customWidth="1" collapsed="1"/>
    <col min="19" max="19" width="20" style="69" bestFit="1" customWidth="1"/>
    <col min="20" max="20" width="14.6640625" style="69" bestFit="1" customWidth="1"/>
    <col min="21" max="21" width="13" style="69" bestFit="1" customWidth="1"/>
    <col min="22" max="32" width="10.83203125" style="69" customWidth="1" outlineLevel="1"/>
    <col min="33" max="33" width="11" style="69" customWidth="1" outlineLevel="1"/>
    <col min="34" max="35" width="20" style="69" bestFit="1" customWidth="1"/>
    <col min="36" max="36" width="14.6640625" style="69" bestFit="1" customWidth="1"/>
    <col min="37" max="37" width="13" style="69" bestFit="1" customWidth="1"/>
    <col min="38" max="40" width="10.83203125" style="69" customWidth="1" outlineLevel="1"/>
    <col min="41" max="49" width="12" style="69" customWidth="1" outlineLevel="1"/>
    <col min="50" max="50" width="20" style="69" bestFit="1" customWidth="1"/>
    <col min="51" max="51" width="20" bestFit="1" customWidth="1"/>
    <col min="52" max="52" width="13.6640625" bestFit="1" customWidth="1"/>
    <col min="53" max="53" width="16.1640625" bestFit="1" customWidth="1"/>
    <col min="54" max="65" width="10.83203125" customWidth="1" outlineLevel="1"/>
    <col min="66" max="66" width="12" bestFit="1" customWidth="1"/>
    <col min="67" max="67" width="20" bestFit="1" customWidth="1"/>
    <col min="68" max="68" width="13.6640625" bestFit="1" customWidth="1"/>
    <col min="69" max="69" width="16.1640625" bestFit="1" customWidth="1"/>
    <col min="70" max="70" width="15.1640625" customWidth="1" outlineLevel="1"/>
    <col min="71" max="71" width="10.83203125" customWidth="1" outlineLevel="1"/>
    <col min="72" max="72" width="13.5" customWidth="1" outlineLevel="1"/>
    <col min="73" max="73" width="14.33203125" customWidth="1" outlineLevel="1"/>
    <col min="74" max="74" width="14.5" customWidth="1" outlineLevel="1"/>
    <col min="75" max="75" width="16" customWidth="1" outlineLevel="1"/>
    <col min="76" max="76" width="14.1640625" customWidth="1" outlineLevel="1"/>
    <col min="77" max="77" width="13.5" customWidth="1" outlineLevel="1"/>
    <col min="78" max="78" width="14.6640625" customWidth="1" outlineLevel="1"/>
    <col min="79" max="79" width="13" customWidth="1" outlineLevel="1"/>
    <col min="80" max="81" width="14.6640625" customWidth="1" outlineLevel="1"/>
    <col min="82" max="82" width="12.83203125" bestFit="1" customWidth="1"/>
  </cols>
  <sheetData>
    <row r="1" spans="2:82" x14ac:dyDescent="0.2">
      <c r="B1" s="1"/>
    </row>
    <row r="2" spans="2:82" x14ac:dyDescent="0.2">
      <c r="B2" s="2" t="s">
        <v>119</v>
      </c>
    </row>
    <row r="3" spans="2:82" x14ac:dyDescent="0.2">
      <c r="B3" s="2"/>
    </row>
    <row r="4" spans="2:82" x14ac:dyDescent="0.2">
      <c r="B4" s="3"/>
      <c r="C4" s="4" t="s">
        <v>0</v>
      </c>
      <c r="D4" s="5" t="s">
        <v>1</v>
      </c>
      <c r="E4" s="5" t="s">
        <v>124</v>
      </c>
      <c r="F4" s="87" t="s">
        <v>2</v>
      </c>
      <c r="G4" s="83" t="s">
        <v>3</v>
      </c>
      <c r="H4" s="83" t="s">
        <v>4</v>
      </c>
      <c r="I4" s="83" t="s">
        <v>5</v>
      </c>
      <c r="J4" s="83" t="s">
        <v>6</v>
      </c>
      <c r="K4" s="83" t="s">
        <v>7</v>
      </c>
      <c r="L4" s="83" t="s">
        <v>8</v>
      </c>
      <c r="M4" s="83" t="s">
        <v>9</v>
      </c>
      <c r="N4" s="83" t="s">
        <v>10</v>
      </c>
      <c r="O4" s="83" t="s">
        <v>11</v>
      </c>
      <c r="P4" s="83" t="s">
        <v>12</v>
      </c>
      <c r="Q4" s="93" t="s">
        <v>13</v>
      </c>
      <c r="R4" s="100" t="s">
        <v>165</v>
      </c>
      <c r="S4" s="4" t="s">
        <v>0</v>
      </c>
      <c r="T4" s="5" t="s">
        <v>1</v>
      </c>
      <c r="U4" s="5" t="s">
        <v>124</v>
      </c>
      <c r="V4" s="207" t="s">
        <v>2</v>
      </c>
      <c r="W4" s="208" t="s">
        <v>3</v>
      </c>
      <c r="X4" s="208" t="s">
        <v>4</v>
      </c>
      <c r="Y4" s="208" t="s">
        <v>5</v>
      </c>
      <c r="Z4" s="208" t="s">
        <v>6</v>
      </c>
      <c r="AA4" s="208" t="s">
        <v>7</v>
      </c>
      <c r="AB4" s="208" t="s">
        <v>8</v>
      </c>
      <c r="AC4" s="208" t="s">
        <v>9</v>
      </c>
      <c r="AD4" s="208" t="s">
        <v>10</v>
      </c>
      <c r="AE4" s="208" t="s">
        <v>11</v>
      </c>
      <c r="AF4" s="208" t="s">
        <v>12</v>
      </c>
      <c r="AG4" s="209" t="s">
        <v>13</v>
      </c>
      <c r="AH4" s="210" t="s">
        <v>14</v>
      </c>
      <c r="AI4" s="4" t="s">
        <v>0</v>
      </c>
      <c r="AJ4" s="5" t="s">
        <v>1</v>
      </c>
      <c r="AK4" s="5" t="s">
        <v>124</v>
      </c>
      <c r="AL4" s="304" t="s">
        <v>2</v>
      </c>
      <c r="AM4" s="305" t="s">
        <v>3</v>
      </c>
      <c r="AN4" s="305" t="s">
        <v>4</v>
      </c>
      <c r="AO4" s="305" t="s">
        <v>5</v>
      </c>
      <c r="AP4" s="305" t="s">
        <v>6</v>
      </c>
      <c r="AQ4" s="305" t="s">
        <v>7</v>
      </c>
      <c r="AR4" s="305" t="s">
        <v>8</v>
      </c>
      <c r="AS4" s="305" t="s">
        <v>9</v>
      </c>
      <c r="AT4" s="305" t="s">
        <v>10</v>
      </c>
      <c r="AU4" s="305" t="s">
        <v>11</v>
      </c>
      <c r="AV4" s="305" t="s">
        <v>12</v>
      </c>
      <c r="AW4" s="306" t="s">
        <v>13</v>
      </c>
      <c r="AX4" s="307" t="s">
        <v>15</v>
      </c>
      <c r="AY4" s="4" t="s">
        <v>0</v>
      </c>
      <c r="AZ4" s="5" t="s">
        <v>1</v>
      </c>
      <c r="BA4" s="5" t="s">
        <v>124</v>
      </c>
      <c r="BB4" s="393" t="s">
        <v>2</v>
      </c>
      <c r="BC4" s="394" t="s">
        <v>3</v>
      </c>
      <c r="BD4" s="394" t="s">
        <v>4</v>
      </c>
      <c r="BE4" s="394" t="s">
        <v>5</v>
      </c>
      <c r="BF4" s="394" t="s">
        <v>6</v>
      </c>
      <c r="BG4" s="394" t="s">
        <v>7</v>
      </c>
      <c r="BH4" s="394" t="s">
        <v>8</v>
      </c>
      <c r="BI4" s="394" t="s">
        <v>9</v>
      </c>
      <c r="BJ4" s="394" t="s">
        <v>10</v>
      </c>
      <c r="BK4" s="394" t="s">
        <v>11</v>
      </c>
      <c r="BL4" s="394" t="s">
        <v>12</v>
      </c>
      <c r="BM4" s="395" t="s">
        <v>13</v>
      </c>
      <c r="BN4" s="396" t="s">
        <v>16</v>
      </c>
      <c r="BO4" s="4" t="s">
        <v>0</v>
      </c>
      <c r="BP4" s="5" t="s">
        <v>1</v>
      </c>
      <c r="BQ4" s="5" t="s">
        <v>124</v>
      </c>
      <c r="BR4" s="393" t="s">
        <v>2</v>
      </c>
      <c r="BS4" s="394" t="s">
        <v>3</v>
      </c>
      <c r="BT4" s="394" t="s">
        <v>4</v>
      </c>
      <c r="BU4" s="394" t="s">
        <v>5</v>
      </c>
      <c r="BV4" s="394" t="s">
        <v>6</v>
      </c>
      <c r="BW4" s="394" t="s">
        <v>7</v>
      </c>
      <c r="BX4" s="394" t="s">
        <v>8</v>
      </c>
      <c r="BY4" s="394" t="s">
        <v>9</v>
      </c>
      <c r="BZ4" s="394" t="s">
        <v>10</v>
      </c>
      <c r="CA4" s="394" t="s">
        <v>11</v>
      </c>
      <c r="CB4" s="394" t="s">
        <v>12</v>
      </c>
      <c r="CC4" s="395" t="s">
        <v>13</v>
      </c>
      <c r="CD4" s="396" t="s">
        <v>184</v>
      </c>
    </row>
    <row r="5" spans="2:82" x14ac:dyDescent="0.2">
      <c r="B5" s="6" t="s">
        <v>17</v>
      </c>
      <c r="C5" s="7"/>
      <c r="F5" s="28"/>
      <c r="G5" s="29"/>
      <c r="H5" s="29"/>
      <c r="I5" s="29"/>
      <c r="J5" s="29"/>
      <c r="K5" s="29"/>
      <c r="L5" s="29"/>
      <c r="M5" s="29"/>
      <c r="N5" s="29"/>
      <c r="O5" s="29"/>
      <c r="P5" s="29"/>
      <c r="Q5" s="30"/>
      <c r="R5" s="94"/>
      <c r="S5" s="7"/>
      <c r="T5" s="1"/>
      <c r="U5" s="1"/>
      <c r="V5" s="211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3"/>
      <c r="AH5" s="214"/>
      <c r="AI5" s="7"/>
      <c r="AJ5" s="1"/>
      <c r="AK5" s="1"/>
      <c r="AL5" s="308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10"/>
      <c r="AX5" s="311"/>
      <c r="AY5" s="7"/>
      <c r="AZ5" s="1"/>
      <c r="BA5" s="1"/>
      <c r="BB5" s="397"/>
      <c r="BC5" s="398"/>
      <c r="BD5" s="398"/>
      <c r="BE5" s="398"/>
      <c r="BF5" s="398"/>
      <c r="BG5" s="398"/>
      <c r="BH5" s="398"/>
      <c r="BI5" s="398"/>
      <c r="BJ5" s="398"/>
      <c r="BK5" s="398"/>
      <c r="BL5" s="398"/>
      <c r="BM5" s="399"/>
      <c r="BN5" s="400"/>
      <c r="BO5" s="7"/>
      <c r="BP5" s="1"/>
      <c r="BQ5" s="1"/>
      <c r="BR5" s="397"/>
      <c r="BS5" s="398"/>
      <c r="BT5" s="398"/>
      <c r="BU5" s="398"/>
      <c r="BV5" s="398"/>
      <c r="BW5" s="398"/>
      <c r="BX5" s="398"/>
      <c r="BY5" s="398"/>
      <c r="BZ5" s="398"/>
      <c r="CA5" s="398"/>
      <c r="CB5" s="398"/>
      <c r="CC5" s="399"/>
      <c r="CD5" s="400"/>
    </row>
    <row r="6" spans="2:82" x14ac:dyDescent="0.2">
      <c r="B6" s="48" t="s">
        <v>121</v>
      </c>
      <c r="C6" s="7"/>
      <c r="F6" s="28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12"/>
      <c r="S6" s="7"/>
      <c r="T6" s="1" t="s">
        <v>166</v>
      </c>
      <c r="U6" s="1" t="s">
        <v>167</v>
      </c>
      <c r="V6" s="211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3"/>
      <c r="AH6" s="215"/>
      <c r="AI6" s="7"/>
      <c r="AJ6" s="1" t="s">
        <v>166</v>
      </c>
      <c r="AK6" s="1" t="s">
        <v>167</v>
      </c>
      <c r="AL6" s="308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10"/>
      <c r="AX6" s="312"/>
      <c r="AY6" s="7"/>
      <c r="AZ6" s="1" t="s">
        <v>166</v>
      </c>
      <c r="BA6" s="1" t="s">
        <v>167</v>
      </c>
      <c r="BB6" s="397"/>
      <c r="BC6" s="398"/>
      <c r="BD6" s="398"/>
      <c r="BE6" s="398"/>
      <c r="BF6" s="398"/>
      <c r="BG6" s="398"/>
      <c r="BH6" s="398"/>
      <c r="BI6" s="398"/>
      <c r="BJ6" s="398"/>
      <c r="BK6" s="398"/>
      <c r="BL6" s="398"/>
      <c r="BM6" s="399"/>
      <c r="BN6" s="401"/>
      <c r="BO6" s="7"/>
      <c r="BP6" s="1" t="s">
        <v>166</v>
      </c>
      <c r="BQ6" s="1" t="s">
        <v>167</v>
      </c>
      <c r="BR6" s="397"/>
      <c r="BS6" s="398"/>
      <c r="BT6" s="398"/>
      <c r="BU6" s="398"/>
      <c r="BV6" s="398"/>
      <c r="BW6" s="398"/>
      <c r="BX6" s="398"/>
      <c r="BY6" s="398"/>
      <c r="BZ6" s="398"/>
      <c r="CA6" s="398"/>
      <c r="CB6" s="398"/>
      <c r="CC6" s="399"/>
      <c r="CD6" s="401"/>
    </row>
    <row r="7" spans="2:82" s="114" customFormat="1" x14ac:dyDescent="0.2">
      <c r="B7" s="111" t="s">
        <v>18</v>
      </c>
      <c r="C7" s="112" t="s">
        <v>19</v>
      </c>
      <c r="D7" s="120" t="s">
        <v>20</v>
      </c>
      <c r="E7" s="120"/>
      <c r="F7" s="121">
        <v>0</v>
      </c>
      <c r="G7" s="122">
        <v>0</v>
      </c>
      <c r="H7" s="122">
        <v>0</v>
      </c>
      <c r="I7" s="122">
        <v>0</v>
      </c>
      <c r="J7" s="122">
        <v>0</v>
      </c>
      <c r="K7" s="122">
        <v>0</v>
      </c>
      <c r="L7" s="122">
        <v>0</v>
      </c>
      <c r="M7" s="122">
        <v>0</v>
      </c>
      <c r="N7" s="122">
        <v>0</v>
      </c>
      <c r="O7" s="122">
        <v>0</v>
      </c>
      <c r="P7" s="122">
        <v>0</v>
      </c>
      <c r="Q7" s="122">
        <v>0</v>
      </c>
      <c r="R7" s="113">
        <f>SUM(F7:Q7)</f>
        <v>0</v>
      </c>
      <c r="S7" s="112" t="s">
        <v>19</v>
      </c>
      <c r="T7" s="120" t="s">
        <v>20</v>
      </c>
      <c r="U7" s="120"/>
      <c r="V7" s="217">
        <f>V140</f>
        <v>0</v>
      </c>
      <c r="W7" s="217">
        <f t="shared" ref="W7:AG7" si="0">W140</f>
        <v>0</v>
      </c>
      <c r="X7" s="217">
        <f t="shared" si="0"/>
        <v>0</v>
      </c>
      <c r="Y7" s="217">
        <f t="shared" si="0"/>
        <v>0</v>
      </c>
      <c r="Z7" s="217">
        <f t="shared" si="0"/>
        <v>0</v>
      </c>
      <c r="AA7" s="217">
        <f t="shared" si="0"/>
        <v>0</v>
      </c>
      <c r="AB7" s="217">
        <f t="shared" si="0"/>
        <v>0</v>
      </c>
      <c r="AC7" s="217">
        <f t="shared" si="0"/>
        <v>0</v>
      </c>
      <c r="AD7" s="217">
        <f t="shared" si="0"/>
        <v>0</v>
      </c>
      <c r="AE7" s="217">
        <f t="shared" si="0"/>
        <v>20000</v>
      </c>
      <c r="AF7" s="217">
        <f t="shared" si="0"/>
        <v>20000</v>
      </c>
      <c r="AG7" s="217">
        <f t="shared" si="0"/>
        <v>20000</v>
      </c>
      <c r="AH7" s="520">
        <f>SUM(V7:AG7)</f>
        <v>60000</v>
      </c>
      <c r="AI7" s="112" t="s">
        <v>19</v>
      </c>
      <c r="AJ7" s="120" t="s">
        <v>20</v>
      </c>
      <c r="AK7" s="120"/>
      <c r="AL7" s="314">
        <f>AL140</f>
        <v>35000</v>
      </c>
      <c r="AM7" s="314">
        <f t="shared" ref="AM7:AW7" si="1">AM140</f>
        <v>35000</v>
      </c>
      <c r="AN7" s="314">
        <f t="shared" si="1"/>
        <v>35000</v>
      </c>
      <c r="AO7" s="314">
        <f t="shared" si="1"/>
        <v>35000</v>
      </c>
      <c r="AP7" s="314">
        <f t="shared" si="1"/>
        <v>35000</v>
      </c>
      <c r="AQ7" s="314">
        <f t="shared" si="1"/>
        <v>35000</v>
      </c>
      <c r="AR7" s="314">
        <f t="shared" si="1"/>
        <v>35000</v>
      </c>
      <c r="AS7" s="314">
        <f t="shared" si="1"/>
        <v>35000</v>
      </c>
      <c r="AT7" s="314">
        <f t="shared" si="1"/>
        <v>35000</v>
      </c>
      <c r="AU7" s="314">
        <f t="shared" si="1"/>
        <v>35000</v>
      </c>
      <c r="AV7" s="314">
        <f t="shared" si="1"/>
        <v>35000</v>
      </c>
      <c r="AW7" s="314">
        <f t="shared" si="1"/>
        <v>35000</v>
      </c>
      <c r="AX7" s="522">
        <f>SUM(AL7:AW7)</f>
        <v>420000</v>
      </c>
      <c r="AY7" s="112" t="s">
        <v>19</v>
      </c>
      <c r="AZ7" s="120" t="s">
        <v>20</v>
      </c>
      <c r="BA7" s="120"/>
      <c r="BB7" s="402">
        <f>BB140</f>
        <v>87500</v>
      </c>
      <c r="BC7" s="402">
        <f t="shared" ref="BC7:BM7" si="2">BC140</f>
        <v>87500</v>
      </c>
      <c r="BD7" s="402">
        <f t="shared" si="2"/>
        <v>87500</v>
      </c>
      <c r="BE7" s="402">
        <f t="shared" si="2"/>
        <v>87500</v>
      </c>
      <c r="BF7" s="402">
        <f t="shared" si="2"/>
        <v>87500</v>
      </c>
      <c r="BG7" s="402">
        <f t="shared" si="2"/>
        <v>87500</v>
      </c>
      <c r="BH7" s="402">
        <f t="shared" si="2"/>
        <v>87500</v>
      </c>
      <c r="BI7" s="402">
        <f t="shared" si="2"/>
        <v>87500</v>
      </c>
      <c r="BJ7" s="402">
        <f t="shared" si="2"/>
        <v>87500</v>
      </c>
      <c r="BK7" s="402">
        <f t="shared" si="2"/>
        <v>87500</v>
      </c>
      <c r="BL7" s="402">
        <f t="shared" si="2"/>
        <v>87500</v>
      </c>
      <c r="BM7" s="402">
        <f t="shared" si="2"/>
        <v>87500</v>
      </c>
      <c r="BN7" s="524">
        <f>SUM(BB7:BM7)</f>
        <v>1050000</v>
      </c>
      <c r="BO7" s="112" t="s">
        <v>19</v>
      </c>
      <c r="BP7" s="120" t="s">
        <v>20</v>
      </c>
      <c r="BQ7" s="120"/>
      <c r="BR7" s="402">
        <f>BR140</f>
        <v>87500</v>
      </c>
      <c r="BS7" s="402">
        <f t="shared" ref="BS7:CC7" si="3">BS140</f>
        <v>87500</v>
      </c>
      <c r="BT7" s="402">
        <f t="shared" si="3"/>
        <v>87500</v>
      </c>
      <c r="BU7" s="402">
        <f t="shared" si="3"/>
        <v>87500</v>
      </c>
      <c r="BV7" s="402">
        <f t="shared" si="3"/>
        <v>87500</v>
      </c>
      <c r="BW7" s="402">
        <f t="shared" si="3"/>
        <v>87500</v>
      </c>
      <c r="BX7" s="402">
        <f t="shared" si="3"/>
        <v>87500</v>
      </c>
      <c r="BY7" s="402">
        <f t="shared" si="3"/>
        <v>87500</v>
      </c>
      <c r="BZ7" s="402">
        <f t="shared" si="3"/>
        <v>87500</v>
      </c>
      <c r="CA7" s="402">
        <f t="shared" si="3"/>
        <v>87500</v>
      </c>
      <c r="CB7" s="402">
        <f t="shared" si="3"/>
        <v>87500</v>
      </c>
      <c r="CC7" s="402">
        <f t="shared" si="3"/>
        <v>87500</v>
      </c>
      <c r="CD7" s="403">
        <f>SUM(BR7:CC7)</f>
        <v>1050000</v>
      </c>
    </row>
    <row r="8" spans="2:82" s="128" customFormat="1" x14ac:dyDescent="0.2">
      <c r="B8" s="123" t="s">
        <v>122</v>
      </c>
      <c r="C8" s="124" t="s">
        <v>120</v>
      </c>
      <c r="D8" s="110">
        <v>150</v>
      </c>
      <c r="E8" s="130"/>
      <c r="F8" s="125">
        <f>F7/$D8</f>
        <v>0</v>
      </c>
      <c r="G8" s="126">
        <f>G7/$D8</f>
        <v>0</v>
      </c>
      <c r="H8" s="126">
        <f t="shared" ref="H8:Q8" si="4">H7/$D8</f>
        <v>0</v>
      </c>
      <c r="I8" s="126">
        <f t="shared" si="4"/>
        <v>0</v>
      </c>
      <c r="J8" s="126">
        <f t="shared" si="4"/>
        <v>0</v>
      </c>
      <c r="K8" s="126">
        <f t="shared" si="4"/>
        <v>0</v>
      </c>
      <c r="L8" s="126">
        <f t="shared" si="4"/>
        <v>0</v>
      </c>
      <c r="M8" s="126">
        <f t="shared" si="4"/>
        <v>0</v>
      </c>
      <c r="N8" s="126">
        <f t="shared" si="4"/>
        <v>0</v>
      </c>
      <c r="O8" s="126">
        <f t="shared" si="4"/>
        <v>0</v>
      </c>
      <c r="P8" s="126">
        <f t="shared" si="4"/>
        <v>0</v>
      </c>
      <c r="Q8" s="126">
        <f t="shared" si="4"/>
        <v>0</v>
      </c>
      <c r="R8" s="127">
        <f>SUM(F8:Q8)</f>
        <v>0</v>
      </c>
      <c r="S8" s="124" t="s">
        <v>120</v>
      </c>
      <c r="T8" s="110">
        <v>200</v>
      </c>
      <c r="U8" s="130">
        <v>200</v>
      </c>
      <c r="V8" s="218">
        <v>0</v>
      </c>
      <c r="W8" s="219">
        <v>0</v>
      </c>
      <c r="X8" s="219">
        <v>0</v>
      </c>
      <c r="Y8" s="219">
        <v>0</v>
      </c>
      <c r="Z8" s="219">
        <v>0</v>
      </c>
      <c r="AA8" s="219">
        <v>0</v>
      </c>
      <c r="AB8" s="302">
        <f t="shared" ref="AB8:AG8" si="5">AB7/$U8</f>
        <v>0</v>
      </c>
      <c r="AC8" s="302">
        <f t="shared" si="5"/>
        <v>0</v>
      </c>
      <c r="AD8" s="302">
        <f t="shared" si="5"/>
        <v>0</v>
      </c>
      <c r="AE8" s="302">
        <f t="shared" si="5"/>
        <v>100</v>
      </c>
      <c r="AF8" s="302">
        <f t="shared" si="5"/>
        <v>100</v>
      </c>
      <c r="AG8" s="302">
        <f t="shared" si="5"/>
        <v>100</v>
      </c>
      <c r="AH8" s="521">
        <f>SUM(V8:AG8)</f>
        <v>300</v>
      </c>
      <c r="AI8" s="124" t="s">
        <v>120</v>
      </c>
      <c r="AJ8" s="110">
        <v>100</v>
      </c>
      <c r="AK8" s="130">
        <v>100</v>
      </c>
      <c r="AL8" s="315">
        <f t="shared" ref="AL8:AQ8" si="6">AL7/$AJ8</f>
        <v>350</v>
      </c>
      <c r="AM8" s="316">
        <f t="shared" si="6"/>
        <v>350</v>
      </c>
      <c r="AN8" s="316">
        <f t="shared" si="6"/>
        <v>350</v>
      </c>
      <c r="AO8" s="316">
        <f t="shared" si="6"/>
        <v>350</v>
      </c>
      <c r="AP8" s="316">
        <f t="shared" si="6"/>
        <v>350</v>
      </c>
      <c r="AQ8" s="316">
        <f t="shared" si="6"/>
        <v>350</v>
      </c>
      <c r="AR8" s="316">
        <f t="shared" ref="AR8:AW8" si="7">AR7/$AK8</f>
        <v>350</v>
      </c>
      <c r="AS8" s="316">
        <f t="shared" si="7"/>
        <v>350</v>
      </c>
      <c r="AT8" s="316">
        <f t="shared" si="7"/>
        <v>350</v>
      </c>
      <c r="AU8" s="316">
        <f t="shared" si="7"/>
        <v>350</v>
      </c>
      <c r="AV8" s="316">
        <f t="shared" si="7"/>
        <v>350</v>
      </c>
      <c r="AW8" s="391">
        <f t="shared" si="7"/>
        <v>350</v>
      </c>
      <c r="AX8" s="523">
        <f>SUM(AL8:AW8)</f>
        <v>4200</v>
      </c>
      <c r="AY8" s="124" t="s">
        <v>120</v>
      </c>
      <c r="AZ8" s="110">
        <v>90</v>
      </c>
      <c r="BA8" s="130">
        <v>90</v>
      </c>
      <c r="BB8" s="404">
        <f t="shared" ref="BB8:BG8" si="8">BB7/$AZ8</f>
        <v>972.22222222222217</v>
      </c>
      <c r="BC8" s="405">
        <f t="shared" si="8"/>
        <v>972.22222222222217</v>
      </c>
      <c r="BD8" s="405">
        <f t="shared" si="8"/>
        <v>972.22222222222217</v>
      </c>
      <c r="BE8" s="405">
        <f t="shared" si="8"/>
        <v>972.22222222222217</v>
      </c>
      <c r="BF8" s="405">
        <f t="shared" si="8"/>
        <v>972.22222222222217</v>
      </c>
      <c r="BG8" s="405">
        <f t="shared" si="8"/>
        <v>972.22222222222217</v>
      </c>
      <c r="BH8" s="405">
        <f t="shared" ref="BH8:BM8" si="9">BH7/$BA8</f>
        <v>972.22222222222217</v>
      </c>
      <c r="BI8" s="405">
        <f t="shared" si="9"/>
        <v>972.22222222222217</v>
      </c>
      <c r="BJ8" s="405">
        <f t="shared" si="9"/>
        <v>972.22222222222217</v>
      </c>
      <c r="BK8" s="405">
        <f t="shared" si="9"/>
        <v>972.22222222222217</v>
      </c>
      <c r="BL8" s="405">
        <f t="shared" si="9"/>
        <v>972.22222222222217</v>
      </c>
      <c r="BM8" s="405">
        <f t="shared" si="9"/>
        <v>972.22222222222217</v>
      </c>
      <c r="BN8" s="525">
        <f>SUM(BB8:BM8)</f>
        <v>11666.66666666667</v>
      </c>
      <c r="BO8" s="124" t="s">
        <v>120</v>
      </c>
      <c r="BP8" s="110">
        <v>80</v>
      </c>
      <c r="BQ8" s="130">
        <v>80</v>
      </c>
      <c r="BR8" s="404">
        <f t="shared" ref="BR8:CC8" si="10">BR7/$BP8</f>
        <v>1093.75</v>
      </c>
      <c r="BS8" s="404">
        <f t="shared" si="10"/>
        <v>1093.75</v>
      </c>
      <c r="BT8" s="404">
        <f t="shared" si="10"/>
        <v>1093.75</v>
      </c>
      <c r="BU8" s="404">
        <f t="shared" si="10"/>
        <v>1093.75</v>
      </c>
      <c r="BV8" s="404">
        <f t="shared" si="10"/>
        <v>1093.75</v>
      </c>
      <c r="BW8" s="404">
        <f t="shared" si="10"/>
        <v>1093.75</v>
      </c>
      <c r="BX8" s="404">
        <f t="shared" si="10"/>
        <v>1093.75</v>
      </c>
      <c r="BY8" s="404">
        <f t="shared" si="10"/>
        <v>1093.75</v>
      </c>
      <c r="BZ8" s="404">
        <f t="shared" si="10"/>
        <v>1093.75</v>
      </c>
      <c r="CA8" s="404">
        <f t="shared" si="10"/>
        <v>1093.75</v>
      </c>
      <c r="CB8" s="404">
        <f t="shared" si="10"/>
        <v>1093.75</v>
      </c>
      <c r="CC8" s="404">
        <f t="shared" si="10"/>
        <v>1093.75</v>
      </c>
      <c r="CD8" s="406">
        <f>SUM(BR8:CC8)</f>
        <v>13125</v>
      </c>
    </row>
    <row r="9" spans="2:82" x14ac:dyDescent="0.2">
      <c r="B9" s="71" t="s">
        <v>123</v>
      </c>
      <c r="C9" s="7" t="s">
        <v>21</v>
      </c>
      <c r="D9" s="91">
        <v>0.1</v>
      </c>
      <c r="E9" s="131"/>
      <c r="F9" s="19">
        <f>$D9*D20</f>
        <v>1</v>
      </c>
      <c r="G9" s="20">
        <f t="shared" ref="G9:M9" si="11">$D9*F20</f>
        <v>0</v>
      </c>
      <c r="H9" s="20">
        <f t="shared" si="11"/>
        <v>0</v>
      </c>
      <c r="I9" s="20">
        <f t="shared" si="11"/>
        <v>0</v>
      </c>
      <c r="J9" s="20">
        <f t="shared" si="11"/>
        <v>0</v>
      </c>
      <c r="K9" s="20">
        <f t="shared" si="11"/>
        <v>0</v>
      </c>
      <c r="L9" s="20">
        <f t="shared" si="11"/>
        <v>0</v>
      </c>
      <c r="M9" s="20">
        <f t="shared" si="11"/>
        <v>0</v>
      </c>
      <c r="N9" s="16">
        <f>$D9*M21</f>
        <v>0</v>
      </c>
      <c r="O9" s="16">
        <f>$D9*N21</f>
        <v>0</v>
      </c>
      <c r="P9" s="16">
        <f>$D9*O21</f>
        <v>0</v>
      </c>
      <c r="Q9" s="16">
        <f>$D9*P21</f>
        <v>0</v>
      </c>
      <c r="R9" s="17">
        <f>SUM(F9:Q9)</f>
        <v>1</v>
      </c>
      <c r="S9" s="7" t="s">
        <v>21</v>
      </c>
      <c r="T9" s="91">
        <v>1</v>
      </c>
      <c r="U9" s="131">
        <v>1</v>
      </c>
      <c r="V9" s="234">
        <f>T9*Q8</f>
        <v>0</v>
      </c>
      <c r="W9" s="235">
        <f>V8*$T$9</f>
        <v>0</v>
      </c>
      <c r="X9" s="235">
        <f>W8*$T$9</f>
        <v>0</v>
      </c>
      <c r="Y9" s="235">
        <f>X8*$T$9</f>
        <v>0</v>
      </c>
      <c r="Z9" s="235">
        <f>Y8*$T$9</f>
        <v>0</v>
      </c>
      <c r="AA9" s="235">
        <f>Z8*$T$9</f>
        <v>0</v>
      </c>
      <c r="AB9" s="235">
        <f t="shared" ref="AB9:AG9" si="12">AA8*$U$9</f>
        <v>0</v>
      </c>
      <c r="AC9" s="235">
        <f t="shared" si="12"/>
        <v>0</v>
      </c>
      <c r="AD9" s="235">
        <f t="shared" si="12"/>
        <v>0</v>
      </c>
      <c r="AE9" s="235">
        <f t="shared" si="12"/>
        <v>0</v>
      </c>
      <c r="AF9" s="235">
        <f t="shared" si="12"/>
        <v>100</v>
      </c>
      <c r="AG9" s="235">
        <f t="shared" si="12"/>
        <v>100</v>
      </c>
      <c r="AH9" s="220">
        <f>SUM(V9:AG9)</f>
        <v>200</v>
      </c>
      <c r="AI9" s="7" t="s">
        <v>21</v>
      </c>
      <c r="AJ9" s="91">
        <v>3</v>
      </c>
      <c r="AK9" s="131">
        <v>3</v>
      </c>
      <c r="AL9" s="317">
        <f>AJ9*AG8</f>
        <v>300</v>
      </c>
      <c r="AM9" s="318">
        <f>$AJ$9*AL8</f>
        <v>1050</v>
      </c>
      <c r="AN9" s="318">
        <f>$AJ$9*AM8</f>
        <v>1050</v>
      </c>
      <c r="AO9" s="318">
        <f>$AJ$9*AN8</f>
        <v>1050</v>
      </c>
      <c r="AP9" s="318">
        <f>$AJ$9*AO8</f>
        <v>1050</v>
      </c>
      <c r="AQ9" s="318">
        <f>$AJ$9*AP8</f>
        <v>1050</v>
      </c>
      <c r="AR9" s="318">
        <f t="shared" ref="AR9:AW9" si="13">$AK$9*AQ8</f>
        <v>1050</v>
      </c>
      <c r="AS9" s="318">
        <f t="shared" si="13"/>
        <v>1050</v>
      </c>
      <c r="AT9" s="318">
        <f t="shared" si="13"/>
        <v>1050</v>
      </c>
      <c r="AU9" s="318">
        <f t="shared" si="13"/>
        <v>1050</v>
      </c>
      <c r="AV9" s="318">
        <f t="shared" si="13"/>
        <v>1050</v>
      </c>
      <c r="AW9" s="318">
        <f t="shared" si="13"/>
        <v>1050</v>
      </c>
      <c r="AX9" s="319">
        <f>SUM(AL9:AW9)</f>
        <v>11850</v>
      </c>
      <c r="AY9" s="7" t="s">
        <v>21</v>
      </c>
      <c r="AZ9" s="91">
        <v>3</v>
      </c>
      <c r="BA9" s="131">
        <v>3</v>
      </c>
      <c r="BB9" s="407">
        <f>AZ9*AW8</f>
        <v>1050</v>
      </c>
      <c r="BC9" s="408">
        <f>$AZ$9*BB8</f>
        <v>2916.6666666666665</v>
      </c>
      <c r="BD9" s="408">
        <f>$AZ$9*BC8</f>
        <v>2916.6666666666665</v>
      </c>
      <c r="BE9" s="408">
        <f>$AZ$9*BD8</f>
        <v>2916.6666666666665</v>
      </c>
      <c r="BF9" s="408">
        <f>$AZ$9*BE8</f>
        <v>2916.6666666666665</v>
      </c>
      <c r="BG9" s="408">
        <f>$AZ$9*BF8</f>
        <v>2916.6666666666665</v>
      </c>
      <c r="BH9" s="408">
        <f t="shared" ref="BH9:BM9" si="14">$BA$9*BG8</f>
        <v>2916.6666666666665</v>
      </c>
      <c r="BI9" s="408">
        <f t="shared" si="14"/>
        <v>2916.6666666666665</v>
      </c>
      <c r="BJ9" s="408">
        <f t="shared" si="14"/>
        <v>2916.6666666666665</v>
      </c>
      <c r="BK9" s="408">
        <f t="shared" si="14"/>
        <v>2916.6666666666665</v>
      </c>
      <c r="BL9" s="408">
        <f t="shared" si="14"/>
        <v>2916.6666666666665</v>
      </c>
      <c r="BM9" s="408">
        <f t="shared" si="14"/>
        <v>2916.6666666666665</v>
      </c>
      <c r="BN9" s="409">
        <f>SUM(BB9:BM9)</f>
        <v>33133.333333333336</v>
      </c>
      <c r="BO9" s="7" t="s">
        <v>21</v>
      </c>
      <c r="BP9" s="91">
        <v>5</v>
      </c>
      <c r="BQ9" s="131">
        <v>5</v>
      </c>
      <c r="BR9" s="407">
        <f>BP9*BM8</f>
        <v>4861.1111111111113</v>
      </c>
      <c r="BS9" s="408">
        <f>$BP$9*BR8</f>
        <v>5468.75</v>
      </c>
      <c r="BT9" s="408">
        <f>$BP$9*BS8</f>
        <v>5468.75</v>
      </c>
      <c r="BU9" s="408">
        <f>$BP$9*BT8</f>
        <v>5468.75</v>
      </c>
      <c r="BV9" s="408">
        <f>$BP$9*BU8</f>
        <v>5468.75</v>
      </c>
      <c r="BW9" s="408">
        <f>$BP$9*BV8</f>
        <v>5468.75</v>
      </c>
      <c r="BX9" s="408">
        <f t="shared" ref="BX9:CC9" si="15">$BP$9*BW8</f>
        <v>5468.75</v>
      </c>
      <c r="BY9" s="408">
        <f t="shared" si="15"/>
        <v>5468.75</v>
      </c>
      <c r="BZ9" s="408">
        <f t="shared" si="15"/>
        <v>5468.75</v>
      </c>
      <c r="CA9" s="408">
        <f t="shared" si="15"/>
        <v>5468.75</v>
      </c>
      <c r="CB9" s="408">
        <f t="shared" si="15"/>
        <v>5468.75</v>
      </c>
      <c r="CC9" s="408">
        <f t="shared" si="15"/>
        <v>5468.75</v>
      </c>
      <c r="CD9" s="409">
        <f>SUM(BR9:CC9)</f>
        <v>65017.361111111109</v>
      </c>
    </row>
    <row r="10" spans="2:82" outlineLevel="1" x14ac:dyDescent="0.2">
      <c r="B10" s="71" t="s">
        <v>154</v>
      </c>
      <c r="C10" s="7" t="s">
        <v>153</v>
      </c>
      <c r="D10" s="91">
        <v>1</v>
      </c>
      <c r="E10" s="131"/>
      <c r="F10" s="21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f>$D10</f>
        <v>1</v>
      </c>
      <c r="N10" s="22">
        <f t="shared" ref="N10:Q12" si="16">$D10</f>
        <v>1</v>
      </c>
      <c r="O10" s="22">
        <f t="shared" si="16"/>
        <v>1</v>
      </c>
      <c r="P10" s="22">
        <f t="shared" si="16"/>
        <v>1</v>
      </c>
      <c r="Q10" s="92">
        <f t="shared" si="16"/>
        <v>1</v>
      </c>
      <c r="R10" s="17"/>
      <c r="S10" s="7" t="s">
        <v>153</v>
      </c>
      <c r="T10" s="91">
        <v>0.25</v>
      </c>
      <c r="U10" s="131"/>
      <c r="V10" s="221">
        <f t="shared" ref="V10:AB10" si="17">$T10</f>
        <v>0.25</v>
      </c>
      <c r="W10" s="222">
        <f>$T10</f>
        <v>0.25</v>
      </c>
      <c r="X10" s="222">
        <f t="shared" si="17"/>
        <v>0.25</v>
      </c>
      <c r="Y10" s="222">
        <f t="shared" si="17"/>
        <v>0.25</v>
      </c>
      <c r="Z10" s="222">
        <f t="shared" si="17"/>
        <v>0.25</v>
      </c>
      <c r="AA10" s="222">
        <f t="shared" si="17"/>
        <v>0.25</v>
      </c>
      <c r="AB10" s="222">
        <f t="shared" si="17"/>
        <v>0.25</v>
      </c>
      <c r="AC10" s="222">
        <f>$T10</f>
        <v>0.25</v>
      </c>
      <c r="AD10" s="222">
        <f>$T10</f>
        <v>0.25</v>
      </c>
      <c r="AE10" s="222">
        <f>$T10</f>
        <v>0.25</v>
      </c>
      <c r="AF10" s="222">
        <f>$T10</f>
        <v>0.25</v>
      </c>
      <c r="AG10" s="222">
        <f>$T10</f>
        <v>0.25</v>
      </c>
      <c r="AH10" s="220"/>
      <c r="AI10" s="7" t="s">
        <v>153</v>
      </c>
      <c r="AJ10" s="91">
        <v>0.25</v>
      </c>
      <c r="AK10" s="131"/>
      <c r="AL10" s="320">
        <f>$AJ10</f>
        <v>0.25</v>
      </c>
      <c r="AM10" s="321">
        <f>$AJ10</f>
        <v>0.25</v>
      </c>
      <c r="AN10" s="321">
        <f t="shared" ref="AN10:AW10" si="18">$AJ10</f>
        <v>0.25</v>
      </c>
      <c r="AO10" s="321">
        <f t="shared" si="18"/>
        <v>0.25</v>
      </c>
      <c r="AP10" s="321">
        <f t="shared" si="18"/>
        <v>0.25</v>
      </c>
      <c r="AQ10" s="321">
        <f t="shared" si="18"/>
        <v>0.25</v>
      </c>
      <c r="AR10" s="321">
        <f t="shared" si="18"/>
        <v>0.25</v>
      </c>
      <c r="AS10" s="321">
        <f t="shared" si="18"/>
        <v>0.25</v>
      </c>
      <c r="AT10" s="321">
        <f t="shared" si="18"/>
        <v>0.25</v>
      </c>
      <c r="AU10" s="321">
        <f t="shared" si="18"/>
        <v>0.25</v>
      </c>
      <c r="AV10" s="321">
        <f t="shared" si="18"/>
        <v>0.25</v>
      </c>
      <c r="AW10" s="321">
        <f t="shared" si="18"/>
        <v>0.25</v>
      </c>
      <c r="AX10" s="319"/>
      <c r="AY10" s="7" t="s">
        <v>153</v>
      </c>
      <c r="AZ10" s="91">
        <v>0.25</v>
      </c>
      <c r="BA10" s="131"/>
      <c r="BB10" s="410">
        <f>$AZ10</f>
        <v>0.25</v>
      </c>
      <c r="BC10" s="411">
        <f t="shared" ref="BC10:BM10" si="19">$AZ10</f>
        <v>0.25</v>
      </c>
      <c r="BD10" s="411">
        <f t="shared" si="19"/>
        <v>0.25</v>
      </c>
      <c r="BE10" s="411">
        <f t="shared" si="19"/>
        <v>0.25</v>
      </c>
      <c r="BF10" s="411">
        <f t="shared" si="19"/>
        <v>0.25</v>
      </c>
      <c r="BG10" s="411">
        <f t="shared" si="19"/>
        <v>0.25</v>
      </c>
      <c r="BH10" s="411">
        <f t="shared" si="19"/>
        <v>0.25</v>
      </c>
      <c r="BI10" s="411">
        <f t="shared" si="19"/>
        <v>0.25</v>
      </c>
      <c r="BJ10" s="411">
        <f t="shared" si="19"/>
        <v>0.25</v>
      </c>
      <c r="BK10" s="411">
        <f t="shared" si="19"/>
        <v>0.25</v>
      </c>
      <c r="BL10" s="411">
        <f t="shared" si="19"/>
        <v>0.25</v>
      </c>
      <c r="BM10" s="411">
        <f t="shared" si="19"/>
        <v>0.25</v>
      </c>
      <c r="BN10" s="409"/>
      <c r="BO10" s="7" t="s">
        <v>153</v>
      </c>
      <c r="BP10" s="91">
        <v>0.25</v>
      </c>
      <c r="BQ10" s="131"/>
      <c r="BR10" s="410">
        <f>$AZ10</f>
        <v>0.25</v>
      </c>
      <c r="BS10" s="411">
        <f t="shared" ref="BS10:CC10" si="20">$AZ10</f>
        <v>0.25</v>
      </c>
      <c r="BT10" s="411">
        <f t="shared" si="20"/>
        <v>0.25</v>
      </c>
      <c r="BU10" s="411">
        <f t="shared" si="20"/>
        <v>0.25</v>
      </c>
      <c r="BV10" s="411">
        <f t="shared" si="20"/>
        <v>0.25</v>
      </c>
      <c r="BW10" s="411">
        <f t="shared" si="20"/>
        <v>0.25</v>
      </c>
      <c r="BX10" s="411">
        <f t="shared" si="20"/>
        <v>0.25</v>
      </c>
      <c r="BY10" s="411">
        <f t="shared" si="20"/>
        <v>0.25</v>
      </c>
      <c r="BZ10" s="411">
        <f t="shared" si="20"/>
        <v>0.25</v>
      </c>
      <c r="CA10" s="411">
        <f t="shared" si="20"/>
        <v>0.25</v>
      </c>
      <c r="CB10" s="411">
        <f t="shared" si="20"/>
        <v>0.25</v>
      </c>
      <c r="CC10" s="411">
        <f t="shared" si="20"/>
        <v>0.25</v>
      </c>
      <c r="CD10" s="409"/>
    </row>
    <row r="11" spans="2:82" outlineLevel="1" x14ac:dyDescent="0.2">
      <c r="B11" s="71" t="s">
        <v>155</v>
      </c>
      <c r="F11" s="15">
        <f>F10*D20</f>
        <v>0</v>
      </c>
      <c r="G11" s="16">
        <f t="shared" ref="G11:Q11" si="21">G10*F20</f>
        <v>0</v>
      </c>
      <c r="H11" s="16">
        <f t="shared" si="21"/>
        <v>0</v>
      </c>
      <c r="I11" s="16">
        <f t="shared" si="21"/>
        <v>0</v>
      </c>
      <c r="J11" s="16">
        <f t="shared" si="21"/>
        <v>0</v>
      </c>
      <c r="K11" s="16">
        <f t="shared" si="21"/>
        <v>0</v>
      </c>
      <c r="L11" s="16">
        <f t="shared" si="21"/>
        <v>0</v>
      </c>
      <c r="M11" s="16">
        <f t="shared" si="21"/>
        <v>0</v>
      </c>
      <c r="N11" s="16">
        <f t="shared" si="21"/>
        <v>0</v>
      </c>
      <c r="O11" s="16">
        <f t="shared" si="21"/>
        <v>0</v>
      </c>
      <c r="P11" s="16">
        <f t="shared" si="21"/>
        <v>0</v>
      </c>
      <c r="Q11" s="18">
        <f t="shared" si="21"/>
        <v>0</v>
      </c>
      <c r="R11" s="17">
        <f>SUM(F11:Q11)</f>
        <v>0</v>
      </c>
      <c r="S11" s="1"/>
      <c r="T11" s="1"/>
      <c r="U11" s="1"/>
      <c r="V11" s="234">
        <f>V10*Q20</f>
        <v>0</v>
      </c>
      <c r="W11" s="235">
        <f>W10*V20</f>
        <v>0</v>
      </c>
      <c r="X11" s="235">
        <f t="shared" ref="X11:AG11" si="22">X10*W20</f>
        <v>0</v>
      </c>
      <c r="Y11" s="235">
        <f t="shared" si="22"/>
        <v>0</v>
      </c>
      <c r="Z11" s="235">
        <f t="shared" si="22"/>
        <v>0</v>
      </c>
      <c r="AA11" s="235">
        <f t="shared" si="22"/>
        <v>0</v>
      </c>
      <c r="AB11" s="235">
        <f t="shared" si="22"/>
        <v>0</v>
      </c>
      <c r="AC11" s="235">
        <f t="shared" si="22"/>
        <v>0</v>
      </c>
      <c r="AD11" s="235">
        <f t="shared" si="22"/>
        <v>0</v>
      </c>
      <c r="AE11" s="235">
        <f t="shared" si="22"/>
        <v>0</v>
      </c>
      <c r="AF11" s="235">
        <f t="shared" si="22"/>
        <v>22.5</v>
      </c>
      <c r="AG11" s="242">
        <f t="shared" si="22"/>
        <v>61.875</v>
      </c>
      <c r="AH11" s="220">
        <f>SUM(V11:AG11)</f>
        <v>84.375</v>
      </c>
      <c r="AI11" s="1"/>
      <c r="AJ11" s="1"/>
      <c r="AK11" s="1"/>
      <c r="AL11" s="317">
        <f>AL10*AG20</f>
        <v>91.40625</v>
      </c>
      <c r="AM11" s="318">
        <f t="shared" ref="AM11:AW11" si="23">AM10*AL20</f>
        <v>218.0546875</v>
      </c>
      <c r="AN11" s="318">
        <f t="shared" si="23"/>
        <v>485.541015625</v>
      </c>
      <c r="AO11" s="318">
        <f t="shared" si="23"/>
        <v>686.15576171875</v>
      </c>
      <c r="AP11" s="318">
        <f t="shared" si="23"/>
        <v>836.6168212890625</v>
      </c>
      <c r="AQ11" s="318">
        <f t="shared" si="23"/>
        <v>949.46261596679688</v>
      </c>
      <c r="AR11" s="318">
        <f t="shared" si="23"/>
        <v>1034.0969619750977</v>
      </c>
      <c r="AS11" s="318">
        <f t="shared" si="23"/>
        <v>1097.5727214813232</v>
      </c>
      <c r="AT11" s="318">
        <f t="shared" si="23"/>
        <v>1145.1795411109924</v>
      </c>
      <c r="AU11" s="318">
        <f t="shared" si="23"/>
        <v>1180.8846558332443</v>
      </c>
      <c r="AV11" s="318">
        <f t="shared" si="23"/>
        <v>1207.6634918749332</v>
      </c>
      <c r="AW11" s="318">
        <f t="shared" si="23"/>
        <v>1227.7476189061999</v>
      </c>
      <c r="AX11" s="319">
        <f>SUM(AL11:AW11)</f>
        <v>10160.3821432814</v>
      </c>
      <c r="AY11" s="1"/>
      <c r="AZ11" s="1"/>
      <c r="BA11" s="1"/>
      <c r="BB11" s="407">
        <f>BB10*AW20</f>
        <v>1242.8107141796499</v>
      </c>
      <c r="BC11" s="408">
        <f t="shared" ref="BC11:BM11" si="24">BC10*BB20</f>
        <v>1397.2191467458485</v>
      </c>
      <c r="BD11" s="408">
        <f t="shared" si="24"/>
        <v>1942.3588045038309</v>
      </c>
      <c r="BE11" s="408">
        <f t="shared" si="24"/>
        <v>2351.2135478223177</v>
      </c>
      <c r="BF11" s="408">
        <f t="shared" si="24"/>
        <v>2657.8546053111827</v>
      </c>
      <c r="BG11" s="408">
        <f t="shared" si="24"/>
        <v>2887.8353984278315</v>
      </c>
      <c r="BH11" s="408">
        <f t="shared" si="24"/>
        <v>3060.3209932653181</v>
      </c>
      <c r="BI11" s="408">
        <f t="shared" si="24"/>
        <v>3189.6851893934327</v>
      </c>
      <c r="BJ11" s="408">
        <f t="shared" si="24"/>
        <v>3286.7083364895188</v>
      </c>
      <c r="BK11" s="408">
        <f t="shared" si="24"/>
        <v>3359.4756968115835</v>
      </c>
      <c r="BL11" s="408">
        <f t="shared" si="24"/>
        <v>3414.0512170531319</v>
      </c>
      <c r="BM11" s="408">
        <f t="shared" si="24"/>
        <v>3454.9828572342931</v>
      </c>
      <c r="BN11" s="409">
        <f>SUM(BB11:BM11)</f>
        <v>32244.516507237939</v>
      </c>
      <c r="BO11" s="1"/>
      <c r="BP11" s="1"/>
      <c r="BQ11" s="1"/>
      <c r="BR11" s="407">
        <f>BR10*BM20</f>
        <v>3485.6815873701644</v>
      </c>
      <c r="BS11" s="408">
        <f t="shared" ref="BS11:CC11" si="25">BS10*BR20</f>
        <v>3983.8792460831792</v>
      </c>
      <c r="BT11" s="408">
        <f t="shared" si="25"/>
        <v>4497.2844345623844</v>
      </c>
      <c r="BU11" s="408">
        <f t="shared" si="25"/>
        <v>4882.3383259217881</v>
      </c>
      <c r="BV11" s="408">
        <f t="shared" si="25"/>
        <v>5171.128744441341</v>
      </c>
      <c r="BW11" s="408">
        <f t="shared" si="25"/>
        <v>5387.7215583310062</v>
      </c>
      <c r="BX11" s="408">
        <f t="shared" si="25"/>
        <v>5550.1661687482547</v>
      </c>
      <c r="BY11" s="408">
        <f t="shared" si="25"/>
        <v>5671.9996265611908</v>
      </c>
      <c r="BZ11" s="408">
        <f t="shared" si="25"/>
        <v>5763.3747199208929</v>
      </c>
      <c r="CA11" s="408">
        <f t="shared" si="25"/>
        <v>5831.9060399406699</v>
      </c>
      <c r="CB11" s="408">
        <f t="shared" si="25"/>
        <v>5883.3045299555024</v>
      </c>
      <c r="CC11" s="408">
        <f t="shared" si="25"/>
        <v>5921.853397466627</v>
      </c>
      <c r="CD11" s="409">
        <f>SUM(BR11:CC11)</f>
        <v>62030.638379302996</v>
      </c>
    </row>
    <row r="12" spans="2:82" outlineLevel="1" x14ac:dyDescent="0.2">
      <c r="B12" s="71" t="s">
        <v>156</v>
      </c>
      <c r="C12" s="7" t="s">
        <v>158</v>
      </c>
      <c r="D12" s="91">
        <v>0</v>
      </c>
      <c r="E12" s="131"/>
      <c r="F12" s="21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f>$D12</f>
        <v>0</v>
      </c>
      <c r="N12" s="22">
        <f>$D12</f>
        <v>0</v>
      </c>
      <c r="O12" s="22">
        <f t="shared" si="16"/>
        <v>0</v>
      </c>
      <c r="P12" s="22">
        <f t="shared" si="16"/>
        <v>0</v>
      </c>
      <c r="Q12" s="92">
        <f t="shared" si="16"/>
        <v>0</v>
      </c>
      <c r="R12" s="17"/>
      <c r="S12" s="7" t="s">
        <v>158</v>
      </c>
      <c r="T12" s="89">
        <v>0.125</v>
      </c>
      <c r="U12" s="8"/>
      <c r="V12" s="222">
        <f>$T$12</f>
        <v>0.125</v>
      </c>
      <c r="W12" s="222">
        <f t="shared" ref="W12:AG12" si="26">$T$12</f>
        <v>0.125</v>
      </c>
      <c r="X12" s="222">
        <f t="shared" si="26"/>
        <v>0.125</v>
      </c>
      <c r="Y12" s="222">
        <f t="shared" si="26"/>
        <v>0.125</v>
      </c>
      <c r="Z12" s="222">
        <f t="shared" si="26"/>
        <v>0.125</v>
      </c>
      <c r="AA12" s="222">
        <f t="shared" si="26"/>
        <v>0.125</v>
      </c>
      <c r="AB12" s="222">
        <f t="shared" si="26"/>
        <v>0.125</v>
      </c>
      <c r="AC12" s="222">
        <f t="shared" si="26"/>
        <v>0.125</v>
      </c>
      <c r="AD12" s="222">
        <f t="shared" si="26"/>
        <v>0.125</v>
      </c>
      <c r="AE12" s="222">
        <f t="shared" si="26"/>
        <v>0.125</v>
      </c>
      <c r="AF12" s="222">
        <f t="shared" si="26"/>
        <v>0.125</v>
      </c>
      <c r="AG12" s="222">
        <f t="shared" si="26"/>
        <v>0.125</v>
      </c>
      <c r="AH12" s="220"/>
      <c r="AI12" s="7" t="s">
        <v>158</v>
      </c>
      <c r="AJ12" s="89">
        <v>0.125</v>
      </c>
      <c r="AK12" s="8"/>
      <c r="AL12" s="321">
        <f>$AJ$12</f>
        <v>0.125</v>
      </c>
      <c r="AM12" s="321">
        <f>$AJ$12</f>
        <v>0.125</v>
      </c>
      <c r="AN12" s="321">
        <f t="shared" ref="AN12:AW12" si="27">$AJ$12</f>
        <v>0.125</v>
      </c>
      <c r="AO12" s="321">
        <f t="shared" si="27"/>
        <v>0.125</v>
      </c>
      <c r="AP12" s="321">
        <f t="shared" si="27"/>
        <v>0.125</v>
      </c>
      <c r="AQ12" s="321">
        <f t="shared" si="27"/>
        <v>0.125</v>
      </c>
      <c r="AR12" s="321">
        <f t="shared" si="27"/>
        <v>0.125</v>
      </c>
      <c r="AS12" s="321">
        <f t="shared" si="27"/>
        <v>0.125</v>
      </c>
      <c r="AT12" s="321">
        <f t="shared" si="27"/>
        <v>0.125</v>
      </c>
      <c r="AU12" s="321">
        <f t="shared" si="27"/>
        <v>0.125</v>
      </c>
      <c r="AV12" s="321">
        <f t="shared" si="27"/>
        <v>0.125</v>
      </c>
      <c r="AW12" s="321">
        <f t="shared" si="27"/>
        <v>0.125</v>
      </c>
      <c r="AX12" s="319"/>
      <c r="AY12" s="7" t="s">
        <v>158</v>
      </c>
      <c r="AZ12" s="89">
        <v>0.125</v>
      </c>
      <c r="BA12" s="8"/>
      <c r="BB12" s="480">
        <f>$AZ$12</f>
        <v>0.125</v>
      </c>
      <c r="BC12" s="480">
        <f t="shared" ref="BC12:BM12" si="28">$AZ$12</f>
        <v>0.125</v>
      </c>
      <c r="BD12" s="480">
        <f t="shared" si="28"/>
        <v>0.125</v>
      </c>
      <c r="BE12" s="480">
        <f t="shared" si="28"/>
        <v>0.125</v>
      </c>
      <c r="BF12" s="480">
        <f t="shared" si="28"/>
        <v>0.125</v>
      </c>
      <c r="BG12" s="480">
        <f t="shared" si="28"/>
        <v>0.125</v>
      </c>
      <c r="BH12" s="480">
        <f t="shared" si="28"/>
        <v>0.125</v>
      </c>
      <c r="BI12" s="480">
        <f t="shared" si="28"/>
        <v>0.125</v>
      </c>
      <c r="BJ12" s="480">
        <f t="shared" si="28"/>
        <v>0.125</v>
      </c>
      <c r="BK12" s="480">
        <f t="shared" si="28"/>
        <v>0.125</v>
      </c>
      <c r="BL12" s="480">
        <f t="shared" si="28"/>
        <v>0.125</v>
      </c>
      <c r="BM12" s="480">
        <f t="shared" si="28"/>
        <v>0.125</v>
      </c>
      <c r="BN12" s="409"/>
      <c r="BO12" s="7" t="s">
        <v>158</v>
      </c>
      <c r="BP12" s="89">
        <v>0.125</v>
      </c>
      <c r="BQ12" s="8"/>
      <c r="BR12" s="480">
        <f>$AZ$12</f>
        <v>0.125</v>
      </c>
      <c r="BS12" s="480">
        <f t="shared" ref="BS12:CC12" si="29">$AZ$12</f>
        <v>0.125</v>
      </c>
      <c r="BT12" s="480">
        <f t="shared" si="29"/>
        <v>0.125</v>
      </c>
      <c r="BU12" s="480">
        <f t="shared" si="29"/>
        <v>0.125</v>
      </c>
      <c r="BV12" s="480">
        <f t="shared" si="29"/>
        <v>0.125</v>
      </c>
      <c r="BW12" s="480">
        <f t="shared" si="29"/>
        <v>0.125</v>
      </c>
      <c r="BX12" s="480">
        <f t="shared" si="29"/>
        <v>0.125</v>
      </c>
      <c r="BY12" s="480">
        <f t="shared" si="29"/>
        <v>0.125</v>
      </c>
      <c r="BZ12" s="480">
        <f t="shared" si="29"/>
        <v>0.125</v>
      </c>
      <c r="CA12" s="480">
        <f t="shared" si="29"/>
        <v>0.125</v>
      </c>
      <c r="CB12" s="480">
        <f t="shared" si="29"/>
        <v>0.125</v>
      </c>
      <c r="CC12" s="480">
        <f t="shared" si="29"/>
        <v>0.125</v>
      </c>
      <c r="CD12" s="409"/>
    </row>
    <row r="13" spans="2:82" outlineLevel="1" x14ac:dyDescent="0.2">
      <c r="B13" s="71" t="s">
        <v>157</v>
      </c>
      <c r="F13" s="15">
        <f>F12*D22</f>
        <v>0</v>
      </c>
      <c r="G13" s="16">
        <f t="shared" ref="G13:M13" si="30">G12*F22</f>
        <v>0</v>
      </c>
      <c r="H13" s="16">
        <f t="shared" si="30"/>
        <v>0</v>
      </c>
      <c r="I13" s="16">
        <f t="shared" si="30"/>
        <v>0</v>
      </c>
      <c r="J13" s="16">
        <f t="shared" si="30"/>
        <v>0</v>
      </c>
      <c r="K13" s="16">
        <f t="shared" si="30"/>
        <v>0</v>
      </c>
      <c r="L13" s="16">
        <f t="shared" si="30"/>
        <v>0</v>
      </c>
      <c r="M13" s="16">
        <f t="shared" si="30"/>
        <v>0</v>
      </c>
      <c r="N13" s="16">
        <f>N12*M19</f>
        <v>0</v>
      </c>
      <c r="O13" s="16">
        <f>O12*N19</f>
        <v>0</v>
      </c>
      <c r="P13" s="16">
        <f>P12*O19</f>
        <v>0</v>
      </c>
      <c r="Q13" s="16">
        <f>Q12*P19</f>
        <v>0</v>
      </c>
      <c r="R13" s="17">
        <f>SUM(F13:Q13)</f>
        <v>0</v>
      </c>
      <c r="S13" s="1"/>
      <c r="T13" s="1"/>
      <c r="U13" s="295"/>
      <c r="V13" s="235">
        <f>V12*Q19</f>
        <v>0</v>
      </c>
      <c r="W13" s="235">
        <f>W12*V19</f>
        <v>0</v>
      </c>
      <c r="X13" s="235">
        <f t="shared" ref="X13:AG13" si="31">X12*W19</f>
        <v>0</v>
      </c>
      <c r="Y13" s="235">
        <f t="shared" si="31"/>
        <v>0</v>
      </c>
      <c r="Z13" s="235">
        <f t="shared" si="31"/>
        <v>0</v>
      </c>
      <c r="AA13" s="235">
        <f t="shared" si="31"/>
        <v>0</v>
      </c>
      <c r="AB13" s="235">
        <f t="shared" si="31"/>
        <v>0</v>
      </c>
      <c r="AC13" s="235">
        <f t="shared" si="31"/>
        <v>0</v>
      </c>
      <c r="AD13" s="235">
        <f t="shared" si="31"/>
        <v>0</v>
      </c>
      <c r="AE13" s="235">
        <f t="shared" si="31"/>
        <v>0</v>
      </c>
      <c r="AF13" s="235">
        <f t="shared" si="31"/>
        <v>0.625</v>
      </c>
      <c r="AG13" s="235">
        <f t="shared" si="31"/>
        <v>1.796875</v>
      </c>
      <c r="AH13" s="220">
        <f>SUM(V13:AG13)</f>
        <v>2.421875</v>
      </c>
      <c r="AI13" s="1"/>
      <c r="AJ13" s="1"/>
      <c r="AK13" s="295"/>
      <c r="AL13" s="318">
        <f>AL12*AG19</f>
        <v>2.822265625</v>
      </c>
      <c r="AM13" s="318">
        <f>AM12*AL19</f>
        <v>6.531982421875</v>
      </c>
      <c r="AN13" s="318">
        <f t="shared" ref="AN13:AW13" si="32">AN12*AM19</f>
        <v>14.465484619140625</v>
      </c>
      <c r="AO13" s="318">
        <f t="shared" si="32"/>
        <v>21.407299041748047</v>
      </c>
      <c r="AP13" s="318">
        <f t="shared" si="32"/>
        <v>27.481386661529541</v>
      </c>
      <c r="AQ13" s="318">
        <f t="shared" si="32"/>
        <v>32.796213328838348</v>
      </c>
      <c r="AR13" s="318">
        <f t="shared" si="32"/>
        <v>37.446686662733555</v>
      </c>
      <c r="AS13" s="318">
        <f t="shared" si="32"/>
        <v>41.51585082989186</v>
      </c>
      <c r="AT13" s="318">
        <f t="shared" si="32"/>
        <v>45.076369476155378</v>
      </c>
      <c r="AU13" s="318">
        <f t="shared" si="32"/>
        <v>48.191823291635956</v>
      </c>
      <c r="AV13" s="318">
        <f t="shared" si="32"/>
        <v>50.917845380181461</v>
      </c>
      <c r="AW13" s="318">
        <f t="shared" si="32"/>
        <v>53.303114707658779</v>
      </c>
      <c r="AX13" s="319">
        <f>SUM(AL13:AW13)</f>
        <v>381.95632204638855</v>
      </c>
      <c r="AY13" s="1"/>
      <c r="AZ13" s="1"/>
      <c r="BA13" s="295"/>
      <c r="BB13" s="408">
        <f>BB12*AW19</f>
        <v>55.390225369201431</v>
      </c>
      <c r="BC13" s="408">
        <f t="shared" ref="BC13:BM13" si="33">BC12*BB19</f>
        <v>61.105336086940142</v>
      </c>
      <c r="BD13" s="408">
        <f t="shared" si="33"/>
        <v>77.772724631628179</v>
      </c>
      <c r="BE13" s="408">
        <f t="shared" si="33"/>
        <v>92.356689608230212</v>
      </c>
      <c r="BF13" s="408">
        <f t="shared" si="33"/>
        <v>105.11765896275699</v>
      </c>
      <c r="BG13" s="408">
        <f t="shared" si="33"/>
        <v>116.28350714796791</v>
      </c>
      <c r="BH13" s="408">
        <f t="shared" si="33"/>
        <v>126.05362431002747</v>
      </c>
      <c r="BI13" s="408">
        <f t="shared" si="33"/>
        <v>134.60247682682959</v>
      </c>
      <c r="BJ13" s="408">
        <f t="shared" si="33"/>
        <v>142.08272277903146</v>
      </c>
      <c r="BK13" s="408">
        <f t="shared" si="33"/>
        <v>148.6279379872081</v>
      </c>
      <c r="BL13" s="408">
        <f t="shared" si="33"/>
        <v>154.35500129436264</v>
      </c>
      <c r="BM13" s="408">
        <f t="shared" si="33"/>
        <v>159.36618168812285</v>
      </c>
      <c r="BN13" s="409">
        <f>SUM(BB13:BM13)</f>
        <v>1373.114086692307</v>
      </c>
      <c r="BO13" s="1"/>
      <c r="BP13" s="1"/>
      <c r="BQ13" s="295"/>
      <c r="BR13" s="408">
        <f>BR12*BM19</f>
        <v>163.75096453266306</v>
      </c>
      <c r="BS13" s="408">
        <f t="shared" ref="BS13:CC13" si="34">BS12*BR19</f>
        <v>180.49997591052463</v>
      </c>
      <c r="BT13" s="408">
        <f t="shared" si="34"/>
        <v>198.95310392170904</v>
      </c>
      <c r="BU13" s="408">
        <f t="shared" si="34"/>
        <v>215.09959093149541</v>
      </c>
      <c r="BV13" s="408">
        <f t="shared" si="34"/>
        <v>229.22776706505849</v>
      </c>
      <c r="BW13" s="408">
        <f t="shared" si="34"/>
        <v>241.5899211819262</v>
      </c>
      <c r="BX13" s="408">
        <f t="shared" si="34"/>
        <v>252.40680603418545</v>
      </c>
      <c r="BY13" s="408">
        <f t="shared" si="34"/>
        <v>261.87158027991228</v>
      </c>
      <c r="BZ13" s="408">
        <f t="shared" si="34"/>
        <v>270.15325774492322</v>
      </c>
      <c r="CA13" s="408">
        <f t="shared" si="34"/>
        <v>277.3997255268078</v>
      </c>
      <c r="CB13" s="408">
        <f t="shared" si="34"/>
        <v>283.74038483595683</v>
      </c>
      <c r="CC13" s="408">
        <f t="shared" si="34"/>
        <v>289.28846173146223</v>
      </c>
      <c r="CD13" s="409">
        <f>SUM(BR13:CC13)</f>
        <v>2863.9815396966242</v>
      </c>
    </row>
    <row r="14" spans="2:82" outlineLevel="1" x14ac:dyDescent="0.2">
      <c r="B14" s="71" t="s">
        <v>159</v>
      </c>
      <c r="C14" s="7" t="s">
        <v>159</v>
      </c>
      <c r="D14" s="91">
        <v>0</v>
      </c>
      <c r="E14" s="131"/>
      <c r="F14" s="21">
        <f>$D$14</f>
        <v>0</v>
      </c>
      <c r="G14" s="22">
        <f t="shared" ref="G14:Q14" si="35">$D$14</f>
        <v>0</v>
      </c>
      <c r="H14" s="22">
        <f t="shared" si="35"/>
        <v>0</v>
      </c>
      <c r="I14" s="22">
        <f t="shared" si="35"/>
        <v>0</v>
      </c>
      <c r="J14" s="22">
        <f t="shared" si="35"/>
        <v>0</v>
      </c>
      <c r="K14" s="22">
        <f t="shared" si="35"/>
        <v>0</v>
      </c>
      <c r="L14" s="22">
        <f t="shared" si="35"/>
        <v>0</v>
      </c>
      <c r="M14" s="22">
        <f t="shared" si="35"/>
        <v>0</v>
      </c>
      <c r="N14" s="22">
        <f t="shared" si="35"/>
        <v>0</v>
      </c>
      <c r="O14" s="22">
        <f t="shared" si="35"/>
        <v>0</v>
      </c>
      <c r="P14" s="22">
        <f t="shared" si="35"/>
        <v>0</v>
      </c>
      <c r="Q14" s="22">
        <f t="shared" si="35"/>
        <v>0</v>
      </c>
      <c r="R14" s="15"/>
      <c r="S14" s="7" t="s">
        <v>159</v>
      </c>
      <c r="T14" s="89">
        <v>0.05</v>
      </c>
      <c r="U14" s="296"/>
      <c r="V14" s="222">
        <f>$T$14</f>
        <v>0.05</v>
      </c>
      <c r="W14" s="222">
        <f t="shared" ref="W14:AG14" si="36">$T$14</f>
        <v>0.05</v>
      </c>
      <c r="X14" s="222">
        <f t="shared" si="36"/>
        <v>0.05</v>
      </c>
      <c r="Y14" s="222">
        <f t="shared" si="36"/>
        <v>0.05</v>
      </c>
      <c r="Z14" s="222">
        <f t="shared" si="36"/>
        <v>0.05</v>
      </c>
      <c r="AA14" s="222">
        <f t="shared" si="36"/>
        <v>0.05</v>
      </c>
      <c r="AB14" s="222">
        <f t="shared" si="36"/>
        <v>0.05</v>
      </c>
      <c r="AC14" s="222">
        <f t="shared" si="36"/>
        <v>0.05</v>
      </c>
      <c r="AD14" s="222">
        <f t="shared" si="36"/>
        <v>0.05</v>
      </c>
      <c r="AE14" s="222">
        <f t="shared" si="36"/>
        <v>0.05</v>
      </c>
      <c r="AF14" s="222">
        <f t="shared" si="36"/>
        <v>0.05</v>
      </c>
      <c r="AG14" s="222">
        <f t="shared" si="36"/>
        <v>0.05</v>
      </c>
      <c r="AH14" s="220"/>
      <c r="AI14" s="7" t="s">
        <v>159</v>
      </c>
      <c r="AJ14" s="89">
        <v>0.05</v>
      </c>
      <c r="AK14" s="296"/>
      <c r="AL14" s="321">
        <f>$AJ$14</f>
        <v>0.05</v>
      </c>
      <c r="AM14" s="321">
        <f>$AJ$14</f>
        <v>0.05</v>
      </c>
      <c r="AN14" s="321">
        <f t="shared" ref="AN14:AW14" si="37">$AJ$14</f>
        <v>0.05</v>
      </c>
      <c r="AO14" s="321">
        <f t="shared" si="37"/>
        <v>0.05</v>
      </c>
      <c r="AP14" s="321">
        <f t="shared" si="37"/>
        <v>0.05</v>
      </c>
      <c r="AQ14" s="321">
        <f t="shared" si="37"/>
        <v>0.05</v>
      </c>
      <c r="AR14" s="321">
        <f t="shared" si="37"/>
        <v>0.05</v>
      </c>
      <c r="AS14" s="321">
        <f t="shared" si="37"/>
        <v>0.05</v>
      </c>
      <c r="AT14" s="321">
        <f t="shared" si="37"/>
        <v>0.05</v>
      </c>
      <c r="AU14" s="321">
        <f t="shared" si="37"/>
        <v>0.05</v>
      </c>
      <c r="AV14" s="321">
        <f t="shared" si="37"/>
        <v>0.05</v>
      </c>
      <c r="AW14" s="321">
        <f t="shared" si="37"/>
        <v>0.05</v>
      </c>
      <c r="AX14" s="319"/>
      <c r="AY14" s="7" t="s">
        <v>159</v>
      </c>
      <c r="AZ14" s="89">
        <v>0.05</v>
      </c>
      <c r="BA14" s="296"/>
      <c r="BB14" s="411">
        <f>$AZ$14</f>
        <v>0.05</v>
      </c>
      <c r="BC14" s="411">
        <f t="shared" ref="BC14:BM14" si="38">$AZ$14</f>
        <v>0.05</v>
      </c>
      <c r="BD14" s="411">
        <f t="shared" si="38"/>
        <v>0.05</v>
      </c>
      <c r="BE14" s="411">
        <f t="shared" si="38"/>
        <v>0.05</v>
      </c>
      <c r="BF14" s="411">
        <f t="shared" si="38"/>
        <v>0.05</v>
      </c>
      <c r="BG14" s="411">
        <f t="shared" si="38"/>
        <v>0.05</v>
      </c>
      <c r="BH14" s="411">
        <f t="shared" si="38"/>
        <v>0.05</v>
      </c>
      <c r="BI14" s="411">
        <f t="shared" si="38"/>
        <v>0.05</v>
      </c>
      <c r="BJ14" s="411">
        <f t="shared" si="38"/>
        <v>0.05</v>
      </c>
      <c r="BK14" s="411">
        <f t="shared" si="38"/>
        <v>0.05</v>
      </c>
      <c r="BL14" s="411">
        <f t="shared" si="38"/>
        <v>0.05</v>
      </c>
      <c r="BM14" s="411">
        <f t="shared" si="38"/>
        <v>0.05</v>
      </c>
      <c r="BN14" s="409"/>
      <c r="BO14" s="7" t="s">
        <v>159</v>
      </c>
      <c r="BP14" s="89">
        <v>0.05</v>
      </c>
      <c r="BQ14" s="296"/>
      <c r="BR14" s="411">
        <f>$AZ$14</f>
        <v>0.05</v>
      </c>
      <c r="BS14" s="411">
        <f t="shared" ref="BS14:CC14" si="39">$AZ$14</f>
        <v>0.05</v>
      </c>
      <c r="BT14" s="411">
        <f t="shared" si="39"/>
        <v>0.05</v>
      </c>
      <c r="BU14" s="411">
        <f t="shared" si="39"/>
        <v>0.05</v>
      </c>
      <c r="BV14" s="411">
        <f t="shared" si="39"/>
        <v>0.05</v>
      </c>
      <c r="BW14" s="411">
        <f t="shared" si="39"/>
        <v>0.05</v>
      </c>
      <c r="BX14" s="411">
        <f t="shared" si="39"/>
        <v>0.05</v>
      </c>
      <c r="BY14" s="411">
        <f t="shared" si="39"/>
        <v>0.05</v>
      </c>
      <c r="BZ14" s="411">
        <f t="shared" si="39"/>
        <v>0.05</v>
      </c>
      <c r="CA14" s="411">
        <f t="shared" si="39"/>
        <v>0.05</v>
      </c>
      <c r="CB14" s="411">
        <f t="shared" si="39"/>
        <v>0.05</v>
      </c>
      <c r="CC14" s="411">
        <f t="shared" si="39"/>
        <v>0.05</v>
      </c>
      <c r="CD14" s="409"/>
    </row>
    <row r="15" spans="2:82" outlineLevel="1" x14ac:dyDescent="0.2">
      <c r="B15" s="71" t="s">
        <v>160</v>
      </c>
      <c r="F15" s="15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7"/>
      <c r="S15" s="1"/>
      <c r="T15" s="1"/>
      <c r="U15" s="295"/>
      <c r="V15" s="235">
        <f>V14*R18</f>
        <v>2.5</v>
      </c>
      <c r="W15" s="235">
        <f t="shared" ref="W15:AG15" si="40">W14*V22</f>
        <v>0.125</v>
      </c>
      <c r="X15" s="235">
        <f t="shared" si="40"/>
        <v>0.11875000000000001</v>
      </c>
      <c r="Y15" s="235">
        <f t="shared" si="40"/>
        <v>0.11281250000000001</v>
      </c>
      <c r="Z15" s="235">
        <f t="shared" si="40"/>
        <v>0.10717187500000001</v>
      </c>
      <c r="AA15" s="235">
        <f t="shared" si="40"/>
        <v>0.10181328125</v>
      </c>
      <c r="AB15" s="235">
        <f t="shared" si="40"/>
        <v>9.6722617187499998E-2</v>
      </c>
      <c r="AC15" s="235">
        <f t="shared" si="40"/>
        <v>9.1886486328125003E-2</v>
      </c>
      <c r="AD15" s="235">
        <f t="shared" si="40"/>
        <v>8.7292162011718744E-2</v>
      </c>
      <c r="AE15" s="235">
        <f t="shared" si="40"/>
        <v>8.2927553911132809E-2</v>
      </c>
      <c r="AF15" s="235">
        <f t="shared" si="40"/>
        <v>0.32878117621557618</v>
      </c>
      <c r="AG15" s="235">
        <f t="shared" si="40"/>
        <v>0.81234211740479734</v>
      </c>
      <c r="AH15" s="220"/>
      <c r="AI15" s="1"/>
      <c r="AJ15" s="1"/>
      <c r="AK15" s="295"/>
      <c r="AL15" s="318">
        <f>AL14*AH18</f>
        <v>1.25</v>
      </c>
      <c r="AM15" s="318">
        <f t="shared" ref="AM15:AW15" si="41">AM14*AL22</f>
        <v>2.1625000000000001</v>
      </c>
      <c r="AN15" s="318">
        <f t="shared" si="41"/>
        <v>4.1543750000000008</v>
      </c>
      <c r="AO15" s="318">
        <f t="shared" si="41"/>
        <v>6.0466562500000007</v>
      </c>
      <c r="AP15" s="318">
        <f t="shared" si="41"/>
        <v>7.8443234375000008</v>
      </c>
      <c r="AQ15" s="318">
        <f t="shared" si="41"/>
        <v>9.5521072656250006</v>
      </c>
      <c r="AR15" s="318">
        <f t="shared" si="41"/>
        <v>11.174501902343749</v>
      </c>
      <c r="AS15" s="318">
        <f t="shared" si="41"/>
        <v>12.715776807226561</v>
      </c>
      <c r="AT15" s="318">
        <f t="shared" si="41"/>
        <v>14.179987966865234</v>
      </c>
      <c r="AU15" s="318">
        <f t="shared" si="41"/>
        <v>15.570988568521972</v>
      </c>
      <c r="AV15" s="318">
        <f t="shared" si="41"/>
        <v>16.892439140095874</v>
      </c>
      <c r="AW15" s="318">
        <f t="shared" si="41"/>
        <v>18.147817183091082</v>
      </c>
      <c r="AX15" s="319"/>
      <c r="AY15" s="1"/>
      <c r="AZ15" s="1"/>
      <c r="BA15" s="295"/>
      <c r="BB15" s="408">
        <f>BB14*AX18</f>
        <v>24.075000000000003</v>
      </c>
      <c r="BC15" s="408">
        <f t="shared" ref="BC15:BM15" si="42">BC14*BB22</f>
        <v>27.926805555555561</v>
      </c>
      <c r="BD15" s="408">
        <f t="shared" si="42"/>
        <v>36.2526875</v>
      </c>
      <c r="BE15" s="408">
        <f t="shared" si="42"/>
        <v>44.162275347222227</v>
      </c>
      <c r="BF15" s="408">
        <f t="shared" si="42"/>
        <v>51.676383802083343</v>
      </c>
      <c r="BG15" s="408">
        <f t="shared" si="42"/>
        <v>58.814786834201392</v>
      </c>
      <c r="BH15" s="408">
        <f t="shared" si="42"/>
        <v>65.596269714713557</v>
      </c>
      <c r="BI15" s="408">
        <f t="shared" si="42"/>
        <v>72.038678451200099</v>
      </c>
      <c r="BJ15" s="408">
        <f t="shared" si="42"/>
        <v>78.158966750862305</v>
      </c>
      <c r="BK15" s="408">
        <f t="shared" si="42"/>
        <v>83.973240635541401</v>
      </c>
      <c r="BL15" s="408">
        <f t="shared" si="42"/>
        <v>89.496800825986554</v>
      </c>
      <c r="BM15" s="408">
        <f t="shared" si="42"/>
        <v>94.744183006909438</v>
      </c>
      <c r="BN15" s="409"/>
      <c r="BO15" s="1"/>
      <c r="BP15" s="1"/>
      <c r="BQ15" s="295"/>
      <c r="BR15" s="408">
        <f>BR14*BN18</f>
        <v>111.99999999999999</v>
      </c>
      <c r="BS15" s="408">
        <f t="shared" ref="BS15:CC15" si="43">BS14*BR22</f>
        <v>121.28715277777776</v>
      </c>
      <c r="BT15" s="408">
        <f t="shared" si="43"/>
        <v>131.62904513888887</v>
      </c>
      <c r="BU15" s="408">
        <f t="shared" si="43"/>
        <v>141.45384288194441</v>
      </c>
      <c r="BV15" s="408">
        <f t="shared" si="43"/>
        <v>150.78740073784721</v>
      </c>
      <c r="BW15" s="408">
        <f t="shared" si="43"/>
        <v>159.65428070095484</v>
      </c>
      <c r="BX15" s="408">
        <f t="shared" si="43"/>
        <v>168.07781666590711</v>
      </c>
      <c r="BY15" s="408">
        <f t="shared" si="43"/>
        <v>176.08017583261176</v>
      </c>
      <c r="BZ15" s="408">
        <f t="shared" si="43"/>
        <v>183.68241704098114</v>
      </c>
      <c r="CA15" s="408">
        <f t="shared" si="43"/>
        <v>190.9045461889321</v>
      </c>
      <c r="CB15" s="408">
        <f t="shared" si="43"/>
        <v>197.7655688794855</v>
      </c>
      <c r="CC15" s="408">
        <f t="shared" si="43"/>
        <v>204.28354043551121</v>
      </c>
      <c r="CD15" s="409"/>
    </row>
    <row r="16" spans="2:82" outlineLevel="1" x14ac:dyDescent="0.2">
      <c r="B16" s="71" t="s">
        <v>188</v>
      </c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"/>
      <c r="T16" s="1"/>
      <c r="U16" s="168">
        <v>0</v>
      </c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20">
        <f>AH18*U16</f>
        <v>0</v>
      </c>
      <c r="AI16" s="1"/>
      <c r="AJ16" s="1"/>
      <c r="AK16" s="168">
        <v>0.05</v>
      </c>
      <c r="AL16" s="318">
        <f>AL18*$AK16</f>
        <v>0.97500000000000009</v>
      </c>
      <c r="AM16" s="318">
        <f>(AM18*$AK16)+(AL16-AL17)</f>
        <v>2.953125</v>
      </c>
      <c r="AN16" s="318">
        <f>(AN18*$AK16)+(AM16-AM17)</f>
        <v>4.6839843749999996</v>
      </c>
      <c r="AO16" s="318">
        <f t="shared" ref="AO16:AV16" si="44">(AO18*$AK16)+(AN16-AN17)</f>
        <v>6.198486328125</v>
      </c>
      <c r="AP16" s="318">
        <f t="shared" si="44"/>
        <v>7.5236755371093746</v>
      </c>
      <c r="AQ16" s="318">
        <f t="shared" si="44"/>
        <v>8.6832160949707031</v>
      </c>
      <c r="AR16" s="318">
        <f t="shared" si="44"/>
        <v>9.6978140830993649</v>
      </c>
      <c r="AS16" s="318">
        <f t="shared" si="44"/>
        <v>10.585587322711945</v>
      </c>
      <c r="AT16" s="318">
        <f t="shared" si="44"/>
        <v>11.362388907372951</v>
      </c>
      <c r="AU16" s="318">
        <f t="shared" si="44"/>
        <v>12.042090293951333</v>
      </c>
      <c r="AV16" s="318">
        <f t="shared" si="44"/>
        <v>12.636829007207416</v>
      </c>
      <c r="AW16" s="318">
        <f>(AW18*$AK16)+(AV16-AV17)</f>
        <v>13.157225381306489</v>
      </c>
      <c r="AX16" s="319">
        <f>AW16</f>
        <v>13.157225381306489</v>
      </c>
      <c r="AY16" s="489"/>
      <c r="AZ16" s="1"/>
      <c r="BA16" s="168">
        <v>0.05</v>
      </c>
      <c r="BB16" s="408">
        <f>(BB18*BA16)+(AW16-AW17)</f>
        <v>16.568127764198735</v>
      </c>
      <c r="BC16" s="408">
        <f>(BC18*$BA16)+(BB16-BB17)</f>
        <v>24.219334015896116</v>
      </c>
      <c r="BD16" s="408">
        <f t="shared" ref="BD16:BM16" si="45">(BD18*$BA16)+(BC16-BC17)</f>
        <v>30.914139486131326</v>
      </c>
      <c r="BE16" s="408">
        <f t="shared" si="45"/>
        <v>36.772094272587132</v>
      </c>
      <c r="BF16" s="408">
        <f t="shared" si="45"/>
        <v>41.897804710735961</v>
      </c>
      <c r="BG16" s="408">
        <f t="shared" si="45"/>
        <v>46.382801344116189</v>
      </c>
      <c r="BH16" s="408">
        <f t="shared" si="45"/>
        <v>50.30717339832389</v>
      </c>
      <c r="BI16" s="408">
        <f t="shared" si="45"/>
        <v>53.740998945755628</v>
      </c>
      <c r="BJ16" s="408">
        <f t="shared" si="45"/>
        <v>56.745596299758397</v>
      </c>
      <c r="BK16" s="408">
        <f t="shared" si="45"/>
        <v>59.374618984510818</v>
      </c>
      <c r="BL16" s="408">
        <f t="shared" si="45"/>
        <v>61.67501383366919</v>
      </c>
      <c r="BM16" s="408">
        <f t="shared" si="45"/>
        <v>63.687859326682762</v>
      </c>
      <c r="BN16" s="409">
        <f>BM16</f>
        <v>63.687859326682762</v>
      </c>
      <c r="BO16" s="1"/>
      <c r="BP16" s="1"/>
      <c r="BQ16" s="168">
        <v>0.5</v>
      </c>
      <c r="BR16" s="408">
        <f>(BR18*BQ16)+(BM16-BM17)</f>
        <v>204.59840468862521</v>
      </c>
      <c r="BS16" s="408">
        <f t="shared" ref="BS16:CC16" si="46">(BS18*$BQ16)+(BR16-BR17)</f>
        <v>343.0861041025471</v>
      </c>
      <c r="BT16" s="408">
        <f t="shared" si="46"/>
        <v>464.26284108972868</v>
      </c>
      <c r="BU16" s="408">
        <f t="shared" si="46"/>
        <v>570.2924859535126</v>
      </c>
      <c r="BV16" s="408">
        <f t="shared" si="46"/>
        <v>663.06842520932355</v>
      </c>
      <c r="BW16" s="408">
        <f t="shared" si="46"/>
        <v>744.24737205815813</v>
      </c>
      <c r="BX16" s="408">
        <f t="shared" si="46"/>
        <v>815.27895055088834</v>
      </c>
      <c r="BY16" s="408">
        <f t="shared" si="46"/>
        <v>877.43158173202733</v>
      </c>
      <c r="BZ16" s="408">
        <f t="shared" si="46"/>
        <v>931.81513401552388</v>
      </c>
      <c r="CA16" s="408">
        <f t="shared" si="46"/>
        <v>979.40074226358342</v>
      </c>
      <c r="CB16" s="408">
        <f t="shared" si="46"/>
        <v>1021.0381494806355</v>
      </c>
      <c r="CC16" s="408">
        <f t="shared" si="46"/>
        <v>1057.4708807955562</v>
      </c>
      <c r="CD16" s="409">
        <f>CC16</f>
        <v>1057.4708807955562</v>
      </c>
    </row>
    <row r="17" spans="2:85" outlineLevel="1" x14ac:dyDescent="0.2">
      <c r="B17" s="71" t="s">
        <v>189</v>
      </c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"/>
      <c r="T17" s="1"/>
      <c r="U17" s="487">
        <v>0</v>
      </c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20"/>
      <c r="AI17" s="1"/>
      <c r="AJ17" s="1"/>
      <c r="AK17" s="488">
        <v>0.125</v>
      </c>
      <c r="AL17" s="318">
        <f>AL16*$AK17</f>
        <v>0.12187500000000001</v>
      </c>
      <c r="AM17" s="318">
        <f>AM16*$AK17</f>
        <v>0.369140625</v>
      </c>
      <c r="AN17" s="318">
        <f t="shared" ref="AN17:AW17" si="47">AN16*$AK17</f>
        <v>0.58549804687499996</v>
      </c>
      <c r="AO17" s="318">
        <f t="shared" si="47"/>
        <v>0.774810791015625</v>
      </c>
      <c r="AP17" s="318">
        <f t="shared" si="47"/>
        <v>0.94045944213867183</v>
      </c>
      <c r="AQ17" s="318">
        <f t="shared" si="47"/>
        <v>1.0854020118713379</v>
      </c>
      <c r="AR17" s="318">
        <f t="shared" si="47"/>
        <v>1.2122267603874206</v>
      </c>
      <c r="AS17" s="318">
        <f t="shared" si="47"/>
        <v>1.3231984153389931</v>
      </c>
      <c r="AT17" s="318">
        <f t="shared" si="47"/>
        <v>1.4202986134216189</v>
      </c>
      <c r="AU17" s="318">
        <f t="shared" si="47"/>
        <v>1.5052612867439166</v>
      </c>
      <c r="AV17" s="318">
        <f t="shared" si="47"/>
        <v>1.579603625900927</v>
      </c>
      <c r="AW17" s="318">
        <f t="shared" si="47"/>
        <v>1.6446531726633111</v>
      </c>
      <c r="AX17" s="319"/>
      <c r="AY17" s="1"/>
      <c r="AZ17" s="1"/>
      <c r="BA17" s="488">
        <v>0.125</v>
      </c>
      <c r="BB17" s="408">
        <f>BB16*$BA17</f>
        <v>2.0710159705248419</v>
      </c>
      <c r="BC17" s="408">
        <f t="shared" ref="BC17:BM17" si="48">BC16*$BA17</f>
        <v>3.0274167519870145</v>
      </c>
      <c r="BD17" s="408">
        <f t="shared" si="48"/>
        <v>3.8642674357664157</v>
      </c>
      <c r="BE17" s="408">
        <f t="shared" si="48"/>
        <v>4.5965117840733916</v>
      </c>
      <c r="BF17" s="408">
        <f t="shared" si="48"/>
        <v>5.2372255888419952</v>
      </c>
      <c r="BG17" s="408">
        <f t="shared" si="48"/>
        <v>5.7978501680145236</v>
      </c>
      <c r="BH17" s="408">
        <f t="shared" si="48"/>
        <v>6.2883966747904863</v>
      </c>
      <c r="BI17" s="408">
        <f t="shared" si="48"/>
        <v>6.7176248682194535</v>
      </c>
      <c r="BJ17" s="408">
        <f t="shared" si="48"/>
        <v>7.0931995374697996</v>
      </c>
      <c r="BK17" s="408">
        <f t="shared" si="48"/>
        <v>7.4218273730638522</v>
      </c>
      <c r="BL17" s="408">
        <f t="shared" si="48"/>
        <v>7.7093767292086488</v>
      </c>
      <c r="BM17" s="408">
        <f t="shared" si="48"/>
        <v>7.9609824158353453</v>
      </c>
      <c r="BN17" s="409"/>
      <c r="BO17" s="1"/>
      <c r="BP17" s="1"/>
      <c r="BQ17" s="488">
        <v>0.125</v>
      </c>
      <c r="BR17" s="408">
        <f t="shared" ref="BR17:CC17" si="49">BR16*$BQ17</f>
        <v>25.574800586078151</v>
      </c>
      <c r="BS17" s="408">
        <f t="shared" si="49"/>
        <v>42.885763012818387</v>
      </c>
      <c r="BT17" s="408">
        <f t="shared" si="49"/>
        <v>58.032855136216085</v>
      </c>
      <c r="BU17" s="408">
        <f t="shared" si="49"/>
        <v>71.286560744189075</v>
      </c>
      <c r="BV17" s="408">
        <f t="shared" si="49"/>
        <v>82.883553151165444</v>
      </c>
      <c r="BW17" s="408">
        <f t="shared" si="49"/>
        <v>93.030921507269767</v>
      </c>
      <c r="BX17" s="408">
        <f t="shared" si="49"/>
        <v>101.90986881886104</v>
      </c>
      <c r="BY17" s="408">
        <f t="shared" si="49"/>
        <v>109.67894771650342</v>
      </c>
      <c r="BZ17" s="408">
        <f t="shared" si="49"/>
        <v>116.47689175194049</v>
      </c>
      <c r="CA17" s="408">
        <f t="shared" si="49"/>
        <v>122.42509278294793</v>
      </c>
      <c r="CB17" s="408">
        <f t="shared" si="49"/>
        <v>127.62976868507944</v>
      </c>
      <c r="CC17" s="408">
        <f t="shared" si="49"/>
        <v>132.18386009944453</v>
      </c>
      <c r="CD17" s="409"/>
    </row>
    <row r="18" spans="2:85" outlineLevel="1" x14ac:dyDescent="0.2">
      <c r="B18" s="71" t="s">
        <v>146</v>
      </c>
      <c r="C18" s="7" t="s">
        <v>22</v>
      </c>
      <c r="D18" s="90">
        <v>10</v>
      </c>
      <c r="E18" s="168"/>
      <c r="F18" s="15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5">
        <v>50</v>
      </c>
      <c r="S18" s="147"/>
      <c r="T18" s="484"/>
      <c r="U18" s="168">
        <v>0.05</v>
      </c>
      <c r="V18" s="235">
        <v>0</v>
      </c>
      <c r="W18" s="235">
        <f>($U$18*SUM(W8:W9))</f>
        <v>0</v>
      </c>
      <c r="X18" s="235">
        <f t="shared" ref="X18:AG18" si="50">($U$18*SUM(X8:X9))</f>
        <v>0</v>
      </c>
      <c r="Y18" s="235">
        <f t="shared" si="50"/>
        <v>0</v>
      </c>
      <c r="Z18" s="235">
        <f t="shared" si="50"/>
        <v>0</v>
      </c>
      <c r="AA18" s="235">
        <f t="shared" si="50"/>
        <v>0</v>
      </c>
      <c r="AB18" s="235">
        <f t="shared" si="50"/>
        <v>0</v>
      </c>
      <c r="AC18" s="235">
        <f>($U$18*SUM(AC8:AC9))</f>
        <v>0</v>
      </c>
      <c r="AD18" s="235">
        <f t="shared" si="50"/>
        <v>0</v>
      </c>
      <c r="AE18" s="235">
        <f t="shared" si="50"/>
        <v>5</v>
      </c>
      <c r="AF18" s="235">
        <f t="shared" si="50"/>
        <v>10</v>
      </c>
      <c r="AG18" s="235">
        <f t="shared" si="50"/>
        <v>10</v>
      </c>
      <c r="AH18" s="220">
        <f>SUM(V18:AG18)</f>
        <v>25</v>
      </c>
      <c r="AI18" s="147"/>
      <c r="AJ18" s="143"/>
      <c r="AK18" s="168">
        <v>0.03</v>
      </c>
      <c r="AL18" s="318">
        <f>($AK$18*SUM(AL8:AL9))</f>
        <v>19.5</v>
      </c>
      <c r="AM18" s="318">
        <f>($AK$18*SUM(AM8:AM9))</f>
        <v>42</v>
      </c>
      <c r="AN18" s="318">
        <f t="shared" ref="AN18:AW18" si="51">($AK$18*SUM(AN8:AN9))</f>
        <v>42</v>
      </c>
      <c r="AO18" s="318">
        <f t="shared" si="51"/>
        <v>42</v>
      </c>
      <c r="AP18" s="318">
        <f t="shared" si="51"/>
        <v>42</v>
      </c>
      <c r="AQ18" s="318">
        <f t="shared" si="51"/>
        <v>42</v>
      </c>
      <c r="AR18" s="318">
        <f t="shared" si="51"/>
        <v>42</v>
      </c>
      <c r="AS18" s="318">
        <f t="shared" si="51"/>
        <v>42</v>
      </c>
      <c r="AT18" s="318">
        <f t="shared" si="51"/>
        <v>42</v>
      </c>
      <c r="AU18" s="318">
        <f t="shared" si="51"/>
        <v>42</v>
      </c>
      <c r="AV18" s="318">
        <f t="shared" si="51"/>
        <v>42</v>
      </c>
      <c r="AW18" s="318">
        <f t="shared" si="51"/>
        <v>42</v>
      </c>
      <c r="AX18" s="319">
        <f>SUM(AL18:AW18)</f>
        <v>481.5</v>
      </c>
      <c r="AY18" s="147"/>
      <c r="AZ18" s="143"/>
      <c r="BA18" s="168">
        <v>0.05</v>
      </c>
      <c r="BB18" s="408">
        <f>($BA$18*SUM(BB8:BB9))</f>
        <v>101.11111111111111</v>
      </c>
      <c r="BC18" s="408">
        <f>($BA$18*SUM(BC8:BC9))</f>
        <v>194.44444444444446</v>
      </c>
      <c r="BD18" s="408">
        <f t="shared" ref="BD18:BM18" si="52">($BA$18*SUM(BD8:BD9))</f>
        <v>194.44444444444446</v>
      </c>
      <c r="BE18" s="408">
        <f t="shared" si="52"/>
        <v>194.44444444444446</v>
      </c>
      <c r="BF18" s="408">
        <f t="shared" si="52"/>
        <v>194.44444444444446</v>
      </c>
      <c r="BG18" s="408">
        <f t="shared" si="52"/>
        <v>194.44444444444446</v>
      </c>
      <c r="BH18" s="408">
        <f t="shared" si="52"/>
        <v>194.44444444444446</v>
      </c>
      <c r="BI18" s="408">
        <f t="shared" si="52"/>
        <v>194.44444444444446</v>
      </c>
      <c r="BJ18" s="408">
        <f t="shared" si="52"/>
        <v>194.44444444444446</v>
      </c>
      <c r="BK18" s="408">
        <f t="shared" si="52"/>
        <v>194.44444444444446</v>
      </c>
      <c r="BL18" s="408">
        <f t="shared" si="52"/>
        <v>194.44444444444446</v>
      </c>
      <c r="BM18" s="408">
        <f t="shared" si="52"/>
        <v>194.44444444444446</v>
      </c>
      <c r="BN18" s="409">
        <f>SUM(BB18:BM18)</f>
        <v>2239.9999999999995</v>
      </c>
      <c r="BO18" s="147"/>
      <c r="BP18" s="143"/>
      <c r="BQ18" s="168">
        <v>0.05</v>
      </c>
      <c r="BR18" s="408">
        <f t="shared" ref="BR18:CC18" si="53">($BQ$18*SUM(BR8:BR9))</f>
        <v>297.7430555555556</v>
      </c>
      <c r="BS18" s="408">
        <f t="shared" si="53"/>
        <v>328.125</v>
      </c>
      <c r="BT18" s="408">
        <f t="shared" si="53"/>
        <v>328.125</v>
      </c>
      <c r="BU18" s="408">
        <f t="shared" si="53"/>
        <v>328.125</v>
      </c>
      <c r="BV18" s="408">
        <f t="shared" si="53"/>
        <v>328.125</v>
      </c>
      <c r="BW18" s="408">
        <f t="shared" si="53"/>
        <v>328.125</v>
      </c>
      <c r="BX18" s="408">
        <f t="shared" si="53"/>
        <v>328.125</v>
      </c>
      <c r="BY18" s="408">
        <f t="shared" si="53"/>
        <v>328.125</v>
      </c>
      <c r="BZ18" s="408">
        <f t="shared" si="53"/>
        <v>328.125</v>
      </c>
      <c r="CA18" s="408">
        <f t="shared" si="53"/>
        <v>328.125</v>
      </c>
      <c r="CB18" s="408">
        <f t="shared" si="53"/>
        <v>328.125</v>
      </c>
      <c r="CC18" s="408">
        <f t="shared" si="53"/>
        <v>328.125</v>
      </c>
      <c r="CD18" s="409">
        <f>SUM(BR18:CC18)</f>
        <v>3907.1180555555557</v>
      </c>
    </row>
    <row r="19" spans="2:85" outlineLevel="1" x14ac:dyDescent="0.2">
      <c r="B19" s="71" t="s">
        <v>128</v>
      </c>
      <c r="C19" s="7" t="s">
        <v>22</v>
      </c>
      <c r="D19" s="90">
        <v>1</v>
      </c>
      <c r="E19" s="168"/>
      <c r="F19" s="15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5">
        <f>Q19</f>
        <v>0</v>
      </c>
      <c r="S19" s="147"/>
      <c r="T19" s="143"/>
      <c r="U19" s="168">
        <v>0.05</v>
      </c>
      <c r="V19" s="235">
        <f>(($U$19*SUM(V8:V9))+R19)-V13</f>
        <v>0</v>
      </c>
      <c r="W19" s="235">
        <f>(($U$19*SUM(W8:W9))+V19)-W13</f>
        <v>0</v>
      </c>
      <c r="X19" s="235">
        <f>(($U$19*SUM(X8:X9))+W19)-X13</f>
        <v>0</v>
      </c>
      <c r="Y19" s="235">
        <f t="shared" ref="Y19:AF19" si="54">(($U$19*SUM(Y8:Y9))+X19)-Y13</f>
        <v>0</v>
      </c>
      <c r="Z19" s="235">
        <f t="shared" si="54"/>
        <v>0</v>
      </c>
      <c r="AA19" s="235">
        <f t="shared" si="54"/>
        <v>0</v>
      </c>
      <c r="AB19" s="235">
        <f t="shared" si="54"/>
        <v>0</v>
      </c>
      <c r="AC19" s="235">
        <f t="shared" si="54"/>
        <v>0</v>
      </c>
      <c r="AD19" s="235">
        <f>(($U$19*SUM(AD8:AD9))+AC19)-AD13</f>
        <v>0</v>
      </c>
      <c r="AE19" s="235">
        <f t="shared" si="54"/>
        <v>5</v>
      </c>
      <c r="AF19" s="235">
        <f t="shared" si="54"/>
        <v>14.375</v>
      </c>
      <c r="AG19" s="235">
        <f>(($U$19*SUM(AG8:AG9))+AF19)-AG13</f>
        <v>22.578125</v>
      </c>
      <c r="AH19" s="220">
        <f>AG19</f>
        <v>22.578125</v>
      </c>
      <c r="AI19" s="147"/>
      <c r="AJ19" s="143"/>
      <c r="AK19" s="168">
        <v>0.05</v>
      </c>
      <c r="AL19" s="318">
        <f>(($AK$19*SUM(AL8:AL9))+AH19)-AL13</f>
        <v>52.255859375</v>
      </c>
      <c r="AM19" s="318">
        <f>(($AK$19*SUM(AM8:AM9))+AL19)-AM13</f>
        <v>115.723876953125</v>
      </c>
      <c r="AN19" s="318">
        <f t="shared" ref="AN19:AW19" si="55">(($AK$19*SUM(AN8:AN9))+AM19)-AN13</f>
        <v>171.25839233398438</v>
      </c>
      <c r="AO19" s="318">
        <f t="shared" si="55"/>
        <v>219.85109329223633</v>
      </c>
      <c r="AP19" s="318">
        <f t="shared" si="55"/>
        <v>262.36970663070679</v>
      </c>
      <c r="AQ19" s="318">
        <f t="shared" si="55"/>
        <v>299.57349330186844</v>
      </c>
      <c r="AR19" s="318">
        <f t="shared" si="55"/>
        <v>332.12680663913488</v>
      </c>
      <c r="AS19" s="318">
        <f t="shared" si="55"/>
        <v>360.61095580924302</v>
      </c>
      <c r="AT19" s="318">
        <f t="shared" si="55"/>
        <v>385.53458633308765</v>
      </c>
      <c r="AU19" s="318">
        <f t="shared" si="55"/>
        <v>407.34276304145169</v>
      </c>
      <c r="AV19" s="318">
        <f t="shared" si="55"/>
        <v>426.42491766127023</v>
      </c>
      <c r="AW19" s="318">
        <f t="shared" si="55"/>
        <v>443.12180295361145</v>
      </c>
      <c r="AX19" s="319">
        <f>AW19</f>
        <v>443.12180295361145</v>
      </c>
      <c r="AZ19" s="143"/>
      <c r="BA19" s="168">
        <v>0.05</v>
      </c>
      <c r="BB19" s="408">
        <f>(($BA$19*SUM(BB8:BB9))+AX19)-BB13</f>
        <v>488.84268869552113</v>
      </c>
      <c r="BC19" s="408">
        <f>(($BA$19*SUM(BC8:BC9))+BB19)-BC13</f>
        <v>622.18179705302543</v>
      </c>
      <c r="BD19" s="408">
        <f t="shared" ref="BD19:BL19" si="56">(($BA$19*SUM(BD8:BD9))+BC19)-BD13</f>
        <v>738.8535168658417</v>
      </c>
      <c r="BE19" s="408">
        <f t="shared" si="56"/>
        <v>840.94127170205593</v>
      </c>
      <c r="BF19" s="408">
        <f t="shared" si="56"/>
        <v>930.26805718374328</v>
      </c>
      <c r="BG19" s="408">
        <f t="shared" si="56"/>
        <v>1008.4289944802198</v>
      </c>
      <c r="BH19" s="408">
        <f t="shared" si="56"/>
        <v>1076.8198146146367</v>
      </c>
      <c r="BI19" s="408">
        <f t="shared" si="56"/>
        <v>1136.6617822322517</v>
      </c>
      <c r="BJ19" s="408">
        <f t="shared" si="56"/>
        <v>1189.0235038976648</v>
      </c>
      <c r="BK19" s="408">
        <f t="shared" si="56"/>
        <v>1234.8400103549011</v>
      </c>
      <c r="BL19" s="408">
        <f t="shared" si="56"/>
        <v>1274.9294535049828</v>
      </c>
      <c r="BM19" s="408">
        <f>(($BA$19*SUM(BM8:BM9))+BL19)-BM13</f>
        <v>1310.0077162613045</v>
      </c>
      <c r="BN19" s="409">
        <f>BM19</f>
        <v>1310.0077162613045</v>
      </c>
      <c r="BP19" s="143"/>
      <c r="BQ19" s="168">
        <v>0.05</v>
      </c>
      <c r="BR19" s="408">
        <f>(($BQ$19*SUM(BR8:BR9))+BN19)-BR13</f>
        <v>1443.999807284197</v>
      </c>
      <c r="BS19" s="408">
        <f t="shared" ref="BS19:CC19" si="57">(($BQ$19*SUM(BS8:BS9))+BR19)-BS13</f>
        <v>1591.6248313736724</v>
      </c>
      <c r="BT19" s="408">
        <f t="shared" si="57"/>
        <v>1720.7967274519633</v>
      </c>
      <c r="BU19" s="408">
        <f t="shared" si="57"/>
        <v>1833.8221365204679</v>
      </c>
      <c r="BV19" s="408">
        <f t="shared" si="57"/>
        <v>1932.7193694554096</v>
      </c>
      <c r="BW19" s="408">
        <f t="shared" si="57"/>
        <v>2019.2544482734836</v>
      </c>
      <c r="BX19" s="408">
        <f t="shared" si="57"/>
        <v>2094.9726422392982</v>
      </c>
      <c r="BY19" s="408">
        <f t="shared" si="57"/>
        <v>2161.2260619593858</v>
      </c>
      <c r="BZ19" s="408">
        <f t="shared" si="57"/>
        <v>2219.1978042144624</v>
      </c>
      <c r="CA19" s="408">
        <f t="shared" si="57"/>
        <v>2269.9230786876547</v>
      </c>
      <c r="CB19" s="408">
        <f t="shared" si="57"/>
        <v>2314.3076938516979</v>
      </c>
      <c r="CC19" s="408">
        <f t="shared" si="57"/>
        <v>2353.1442321202358</v>
      </c>
      <c r="CD19" s="409">
        <f>CC19</f>
        <v>2353.1442321202358</v>
      </c>
    </row>
    <row r="20" spans="2:85" outlineLevel="1" x14ac:dyDescent="0.2">
      <c r="B20" s="71" t="s">
        <v>127</v>
      </c>
      <c r="C20" s="7" t="s">
        <v>22</v>
      </c>
      <c r="D20" s="90">
        <v>10</v>
      </c>
      <c r="E20" s="166"/>
      <c r="F20" s="85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85">
        <f>Q20</f>
        <v>0</v>
      </c>
      <c r="S20" s="147"/>
      <c r="T20" s="143"/>
      <c r="U20" s="166">
        <v>0.9</v>
      </c>
      <c r="V20" s="292">
        <f>$U$20*SUM(V8:V9)</f>
        <v>0</v>
      </c>
      <c r="W20" s="291">
        <f>($U$20*SUM(W8:W9))+(V20-W11)</f>
        <v>0</v>
      </c>
      <c r="X20" s="291">
        <f t="shared" ref="X20:AF20" si="58">($U$20*SUM(X8:X9))+(W20-X11)</f>
        <v>0</v>
      </c>
      <c r="Y20" s="291">
        <f t="shared" si="58"/>
        <v>0</v>
      </c>
      <c r="Z20" s="291">
        <f t="shared" si="58"/>
        <v>0</v>
      </c>
      <c r="AA20" s="291">
        <f t="shared" si="58"/>
        <v>0</v>
      </c>
      <c r="AB20" s="291">
        <f t="shared" si="58"/>
        <v>0</v>
      </c>
      <c r="AC20" s="291">
        <f t="shared" si="58"/>
        <v>0</v>
      </c>
      <c r="AD20" s="291">
        <f t="shared" si="58"/>
        <v>0</v>
      </c>
      <c r="AE20" s="291">
        <f>($U$20*SUM(AE8:AE9))+(AD20-AE11)</f>
        <v>90</v>
      </c>
      <c r="AF20" s="291">
        <f t="shared" si="58"/>
        <v>247.5</v>
      </c>
      <c r="AG20" s="293">
        <f>($U$20*SUM(AG8:AG9))+(AF20-AG11)</f>
        <v>365.625</v>
      </c>
      <c r="AH20" s="293">
        <f>SUM(V20:AG20)</f>
        <v>703.125</v>
      </c>
      <c r="AI20" s="147"/>
      <c r="AJ20" s="143"/>
      <c r="AK20" s="166">
        <v>0.92</v>
      </c>
      <c r="AL20" s="323">
        <f>(AK20*SUM(AL8:AL9))+(AG20-AL11)</f>
        <v>872.21875</v>
      </c>
      <c r="AM20" s="324">
        <f>($AK$20*SUM(AM8:AM9))+(AL20-AM11)</f>
        <v>1942.1640625</v>
      </c>
      <c r="AN20" s="324">
        <f t="shared" ref="AN20:AV20" si="59">($AK$20*SUM(AN8:AN9))+(AM20-AN11)</f>
        <v>2744.623046875</v>
      </c>
      <c r="AO20" s="324">
        <f t="shared" si="59"/>
        <v>3346.46728515625</v>
      </c>
      <c r="AP20" s="324">
        <f t="shared" si="59"/>
        <v>3797.8504638671875</v>
      </c>
      <c r="AQ20" s="324">
        <f t="shared" si="59"/>
        <v>4136.3878479003906</v>
      </c>
      <c r="AR20" s="324">
        <f t="shared" si="59"/>
        <v>4390.290885925293</v>
      </c>
      <c r="AS20" s="324">
        <f t="shared" si="59"/>
        <v>4580.7181644439697</v>
      </c>
      <c r="AT20" s="324">
        <f t="shared" si="59"/>
        <v>4723.5386233329773</v>
      </c>
      <c r="AU20" s="324">
        <f t="shared" si="59"/>
        <v>4830.653967499733</v>
      </c>
      <c r="AV20" s="324">
        <f t="shared" si="59"/>
        <v>4910.9904756247997</v>
      </c>
      <c r="AW20" s="325">
        <f>($AK$20*SUM(AW8:AW9))+(AV20-AW11)</f>
        <v>4971.2428567185998</v>
      </c>
      <c r="AX20" s="325">
        <f>SUM(AL20:AW20)</f>
        <v>45247.146429844201</v>
      </c>
      <c r="AY20" s="536" t="s">
        <v>227</v>
      </c>
      <c r="AZ20" s="143"/>
      <c r="BA20" s="166">
        <v>0.92</v>
      </c>
      <c r="BB20" s="412">
        <f>($BA$20*SUM(BB8:BB9))+(AW20-BB11)</f>
        <v>5588.8765869833942</v>
      </c>
      <c r="BC20" s="412">
        <f>($BA$20*SUM(BC8:BC9))+(BB20-BC11)</f>
        <v>7769.4352180153237</v>
      </c>
      <c r="BD20" s="412">
        <f t="shared" ref="BD20:BM20" si="60">($BA$20*SUM(BD8:BD9))+(BC20-BD11)</f>
        <v>9404.8541912892706</v>
      </c>
      <c r="BE20" s="412">
        <f t="shared" si="60"/>
        <v>10631.418421244731</v>
      </c>
      <c r="BF20" s="412">
        <f t="shared" si="60"/>
        <v>11551.341593711326</v>
      </c>
      <c r="BG20" s="412">
        <f t="shared" si="60"/>
        <v>12241.283973061272</v>
      </c>
      <c r="BH20" s="412">
        <f t="shared" si="60"/>
        <v>12758.740757573731</v>
      </c>
      <c r="BI20" s="412">
        <f t="shared" si="60"/>
        <v>13146.833345958075</v>
      </c>
      <c r="BJ20" s="412">
        <f t="shared" si="60"/>
        <v>13437.902787246334</v>
      </c>
      <c r="BK20" s="412">
        <f t="shared" si="60"/>
        <v>13656.204868212528</v>
      </c>
      <c r="BL20" s="412">
        <f t="shared" si="60"/>
        <v>13819.931428937172</v>
      </c>
      <c r="BM20" s="412">
        <f t="shared" si="60"/>
        <v>13942.726349480658</v>
      </c>
      <c r="BN20" s="413">
        <f>SUM(BB20:BM20)</f>
        <v>137949.54952171381</v>
      </c>
      <c r="BO20" s="536" t="s">
        <v>227</v>
      </c>
      <c r="BP20" s="143"/>
      <c r="BQ20" s="166">
        <v>0.92</v>
      </c>
      <c r="BR20" s="412">
        <f>($BQ$20*SUM(BR8:BR9))+(BM20-BR11)</f>
        <v>15935.516984332717</v>
      </c>
      <c r="BS20" s="412">
        <f t="shared" ref="BS20:CC20" si="61">($BQ$20*SUM(BS8:BS9))+(BR20-BS11)</f>
        <v>17989.137738249538</v>
      </c>
      <c r="BT20" s="412">
        <f t="shared" si="61"/>
        <v>19529.353303687152</v>
      </c>
      <c r="BU20" s="412">
        <f t="shared" si="61"/>
        <v>20684.514977765364</v>
      </c>
      <c r="BV20" s="412">
        <f t="shared" si="61"/>
        <v>21550.886233324025</v>
      </c>
      <c r="BW20" s="412">
        <f t="shared" si="61"/>
        <v>22200.664674993019</v>
      </c>
      <c r="BX20" s="412">
        <f t="shared" si="61"/>
        <v>22687.998506244763</v>
      </c>
      <c r="BY20" s="412">
        <f t="shared" si="61"/>
        <v>23053.498879683571</v>
      </c>
      <c r="BZ20" s="412">
        <f t="shared" si="61"/>
        <v>23327.624159762679</v>
      </c>
      <c r="CA20" s="412">
        <f t="shared" si="61"/>
        <v>23533.21811982201</v>
      </c>
      <c r="CB20" s="412">
        <f t="shared" si="61"/>
        <v>23687.413589866508</v>
      </c>
      <c r="CC20" s="412">
        <f t="shared" si="61"/>
        <v>23803.06019239988</v>
      </c>
      <c r="CD20" s="413">
        <f>SUM(BR20:CC20)</f>
        <v>257982.88736013125</v>
      </c>
      <c r="CE20" s="566" t="s">
        <v>227</v>
      </c>
    </row>
    <row r="21" spans="2:85" s="197" customFormat="1" outlineLevel="1" x14ac:dyDescent="0.2">
      <c r="B21" s="198" t="s">
        <v>145</v>
      </c>
      <c r="C21" s="199"/>
      <c r="D21" s="200"/>
      <c r="E21" s="163"/>
      <c r="F21" s="164">
        <v>0</v>
      </c>
      <c r="G21" s="165">
        <v>0</v>
      </c>
      <c r="H21" s="165">
        <f>ROUNDUP(H20,0)</f>
        <v>0</v>
      </c>
      <c r="I21" s="165">
        <f>ROUNDUP(I20,0)</f>
        <v>0</v>
      </c>
      <c r="J21" s="165">
        <f>ROUNDUP(J20,0)</f>
        <v>0</v>
      </c>
      <c r="K21" s="165">
        <f>ROUNDUP(K20,0)</f>
        <v>0</v>
      </c>
      <c r="L21" s="165">
        <f>ROUNDUP(L20,0)</f>
        <v>0</v>
      </c>
      <c r="M21" s="165">
        <f>ROUNDUP(SUM(M19:M20),0)</f>
        <v>0</v>
      </c>
      <c r="N21" s="165">
        <f>ROUNDUP(SUM(N19:N20),0)</f>
        <v>0</v>
      </c>
      <c r="O21" s="165">
        <f>ROUNDUP(SUM(O19:O20),0)</f>
        <v>0</v>
      </c>
      <c r="P21" s="165">
        <f>ROUNDUP(SUM(P19:P20),0)</f>
        <v>0</v>
      </c>
      <c r="Q21" s="165">
        <f>ROUNDUP(SUM(Q19:Q20),0)</f>
        <v>0</v>
      </c>
      <c r="R21" s="107">
        <f>SUM(M21:Q21)</f>
        <v>0</v>
      </c>
      <c r="S21" s="157"/>
      <c r="T21" s="281"/>
      <c r="U21" s="163"/>
      <c r="V21" s="282">
        <f>ROUNDUP(SUM(V19:V20),0)</f>
        <v>0</v>
      </c>
      <c r="W21" s="283">
        <f>ROUNDUP(SUM(W19:W20),0)</f>
        <v>0</v>
      </c>
      <c r="X21" s="283">
        <f t="shared" ref="X21:AF21" si="62">ROUNDUP(SUM(X19:X20),0)</f>
        <v>0</v>
      </c>
      <c r="Y21" s="283">
        <f t="shared" si="62"/>
        <v>0</v>
      </c>
      <c r="Z21" s="283">
        <f t="shared" si="62"/>
        <v>0</v>
      </c>
      <c r="AA21" s="283">
        <f t="shared" si="62"/>
        <v>0</v>
      </c>
      <c r="AB21" s="283">
        <f>ROUNDUP(SUM(AB19:AB20),0)</f>
        <v>0</v>
      </c>
      <c r="AC21" s="283">
        <f>ROUNDUP(SUM(AC19:AC20),0)</f>
        <v>0</v>
      </c>
      <c r="AD21" s="283">
        <f>ROUNDUP(SUM(AD19:AD20),0)</f>
        <v>0</v>
      </c>
      <c r="AE21" s="283">
        <f t="shared" si="62"/>
        <v>95</v>
      </c>
      <c r="AF21" s="283">
        <f t="shared" si="62"/>
        <v>262</v>
      </c>
      <c r="AG21" s="290">
        <f>ROUNDUP(SUM(AG19:AG20),0)</f>
        <v>389</v>
      </c>
      <c r="AH21" s="289">
        <f>SUM(AH19:AH20)</f>
        <v>725.703125</v>
      </c>
      <c r="AI21" s="157"/>
      <c r="AJ21" s="281"/>
      <c r="AK21" s="163"/>
      <c r="AL21" s="326">
        <f>ROUNDUP(SUM(AL19:AL20),0)</f>
        <v>925</v>
      </c>
      <c r="AM21" s="327">
        <f>ROUNDUP(SUM(AM19:AM20),0)</f>
        <v>2058</v>
      </c>
      <c r="AN21" s="327">
        <f t="shared" ref="AN21:AV21" si="63">ROUNDUP(SUM(AN19:AN20),0)</f>
        <v>2916</v>
      </c>
      <c r="AO21" s="327">
        <f t="shared" si="63"/>
        <v>3567</v>
      </c>
      <c r="AP21" s="327">
        <f t="shared" si="63"/>
        <v>4061</v>
      </c>
      <c r="AQ21" s="327">
        <f t="shared" si="63"/>
        <v>4436</v>
      </c>
      <c r="AR21" s="327">
        <f t="shared" si="63"/>
        <v>4723</v>
      </c>
      <c r="AS21" s="327">
        <f t="shared" si="63"/>
        <v>4942</v>
      </c>
      <c r="AT21" s="327">
        <f t="shared" si="63"/>
        <v>5110</v>
      </c>
      <c r="AU21" s="327">
        <f t="shared" si="63"/>
        <v>5238</v>
      </c>
      <c r="AV21" s="327">
        <f t="shared" si="63"/>
        <v>5338</v>
      </c>
      <c r="AW21" s="328">
        <f>ROUNDUP(SUM(AW19:AW20),0)</f>
        <v>5415</v>
      </c>
      <c r="AX21" s="329">
        <f>SUM(AX19:AX20)</f>
        <v>45690.268232797811</v>
      </c>
      <c r="AY21" s="563">
        <f>(AX21-AH21)/AH21</f>
        <v>61.959999287308861</v>
      </c>
      <c r="AZ21" s="281"/>
      <c r="BA21" s="163"/>
      <c r="BB21" s="414">
        <f>ROUNDUP(SUM(BB19:BB20),0)</f>
        <v>6078</v>
      </c>
      <c r="BC21" s="415">
        <f>ROUNDUP(SUM(BC19:BC20),0)</f>
        <v>8392</v>
      </c>
      <c r="BD21" s="415">
        <f t="shared" ref="BD21:BL21" si="64">ROUNDUP(SUM(BD19:BD20),0)</f>
        <v>10144</v>
      </c>
      <c r="BE21" s="415">
        <f t="shared" si="64"/>
        <v>11473</v>
      </c>
      <c r="BF21" s="415">
        <f t="shared" si="64"/>
        <v>12482</v>
      </c>
      <c r="BG21" s="415">
        <f t="shared" si="64"/>
        <v>13250</v>
      </c>
      <c r="BH21" s="415">
        <f t="shared" si="64"/>
        <v>13836</v>
      </c>
      <c r="BI21" s="415">
        <f t="shared" si="64"/>
        <v>14284</v>
      </c>
      <c r="BJ21" s="415">
        <f t="shared" si="64"/>
        <v>14627</v>
      </c>
      <c r="BK21" s="415">
        <f t="shared" si="64"/>
        <v>14892</v>
      </c>
      <c r="BL21" s="415">
        <f t="shared" si="64"/>
        <v>15095</v>
      </c>
      <c r="BM21" s="416">
        <f>ROUNDUP(SUM(BM19:BM20),0)</f>
        <v>15253</v>
      </c>
      <c r="BN21" s="417">
        <f>SUM(BN19:BN20)</f>
        <v>139259.55723797512</v>
      </c>
      <c r="BO21" s="564">
        <f>(BN21-AX21)/AX21</f>
        <v>2.0479041297903904</v>
      </c>
      <c r="BP21" s="281"/>
      <c r="BQ21" s="163"/>
      <c r="BR21" s="414">
        <f t="shared" ref="BR21:CC21" si="65">ROUNDUP(SUM(BR19:BR20),0)</f>
        <v>17380</v>
      </c>
      <c r="BS21" s="415">
        <f t="shared" si="65"/>
        <v>19581</v>
      </c>
      <c r="BT21" s="415">
        <f t="shared" si="65"/>
        <v>21251</v>
      </c>
      <c r="BU21" s="415">
        <f t="shared" si="65"/>
        <v>22519</v>
      </c>
      <c r="BV21" s="415">
        <f t="shared" si="65"/>
        <v>23484</v>
      </c>
      <c r="BW21" s="415">
        <f t="shared" si="65"/>
        <v>24220</v>
      </c>
      <c r="BX21" s="415">
        <f t="shared" si="65"/>
        <v>24783</v>
      </c>
      <c r="BY21" s="415">
        <f t="shared" si="65"/>
        <v>25215</v>
      </c>
      <c r="BZ21" s="415">
        <f t="shared" si="65"/>
        <v>25547</v>
      </c>
      <c r="CA21" s="415">
        <f t="shared" si="65"/>
        <v>25804</v>
      </c>
      <c r="CB21" s="415">
        <f t="shared" si="65"/>
        <v>26002</v>
      </c>
      <c r="CC21" s="415">
        <f t="shared" si="65"/>
        <v>26157</v>
      </c>
      <c r="CD21" s="417">
        <f>SUM(CD19:CD20)</f>
        <v>260336.0315922515</v>
      </c>
      <c r="CE21" s="567">
        <f>(CD21-BN21)/BN21</f>
        <v>0.86943026931626388</v>
      </c>
    </row>
    <row r="22" spans="2:85" s="153" customFormat="1" x14ac:dyDescent="0.2">
      <c r="B22" s="170" t="s">
        <v>147</v>
      </c>
      <c r="C22" s="2"/>
      <c r="D22" s="281"/>
      <c r="E22" s="297"/>
      <c r="F22" s="194">
        <f t="shared" ref="F22:Q23" si="66">F18</f>
        <v>0</v>
      </c>
      <c r="G22" s="194">
        <f t="shared" si="66"/>
        <v>0</v>
      </c>
      <c r="H22" s="194">
        <f t="shared" si="66"/>
        <v>0</v>
      </c>
      <c r="I22" s="194">
        <f t="shared" si="66"/>
        <v>0</v>
      </c>
      <c r="J22" s="194">
        <f t="shared" si="66"/>
        <v>0</v>
      </c>
      <c r="K22" s="194">
        <f t="shared" si="66"/>
        <v>0</v>
      </c>
      <c r="L22" s="194">
        <f t="shared" si="66"/>
        <v>0</v>
      </c>
      <c r="M22" s="194">
        <f t="shared" si="66"/>
        <v>0</v>
      </c>
      <c r="N22" s="194">
        <f t="shared" si="66"/>
        <v>0</v>
      </c>
      <c r="O22" s="194">
        <f t="shared" si="66"/>
        <v>0</v>
      </c>
      <c r="P22" s="194">
        <f t="shared" si="66"/>
        <v>0</v>
      </c>
      <c r="Q22" s="194">
        <f t="shared" si="66"/>
        <v>0</v>
      </c>
      <c r="R22" s="171">
        <f>SUM(M22:Q22)</f>
        <v>0</v>
      </c>
      <c r="S22" s="2"/>
      <c r="T22" s="281"/>
      <c r="U22" s="297"/>
      <c r="V22" s="283">
        <f>V18+(V15)</f>
        <v>2.5</v>
      </c>
      <c r="W22" s="283">
        <f>W18+(V22-W15)</f>
        <v>2.375</v>
      </c>
      <c r="X22" s="283">
        <f t="shared" ref="X22:AG22" si="67">X18+(W22-X15)</f>
        <v>2.2562500000000001</v>
      </c>
      <c r="Y22" s="283">
        <f t="shared" si="67"/>
        <v>2.1434375000000001</v>
      </c>
      <c r="Z22" s="283">
        <f t="shared" si="67"/>
        <v>2.036265625</v>
      </c>
      <c r="AA22" s="283">
        <f t="shared" si="67"/>
        <v>1.9344523437499999</v>
      </c>
      <c r="AB22" s="283">
        <f t="shared" si="67"/>
        <v>1.8377297265624999</v>
      </c>
      <c r="AC22" s="283">
        <f t="shared" si="67"/>
        <v>1.7458432402343749</v>
      </c>
      <c r="AD22" s="283">
        <f t="shared" si="67"/>
        <v>1.658551078222656</v>
      </c>
      <c r="AE22" s="283">
        <f t="shared" si="67"/>
        <v>6.5756235243115233</v>
      </c>
      <c r="AF22" s="283">
        <f t="shared" si="67"/>
        <v>16.246842348095946</v>
      </c>
      <c r="AG22" s="283">
        <f t="shared" si="67"/>
        <v>25.43450023069115</v>
      </c>
      <c r="AH22" s="298">
        <f>SUM(V22:AG22)</f>
        <v>66.74449561686815</v>
      </c>
      <c r="AI22" s="2"/>
      <c r="AJ22" s="281"/>
      <c r="AK22" s="297"/>
      <c r="AL22" s="327">
        <f>AL18+(AH18-AL15)</f>
        <v>43.25</v>
      </c>
      <c r="AM22" s="327">
        <f t="shared" ref="AM22:AW22" si="68">AM18+(AL22-AM15)</f>
        <v>83.087500000000006</v>
      </c>
      <c r="AN22" s="327">
        <f t="shared" si="68"/>
        <v>120.933125</v>
      </c>
      <c r="AO22" s="327">
        <f t="shared" si="68"/>
        <v>156.88646875000001</v>
      </c>
      <c r="AP22" s="327">
        <f t="shared" si="68"/>
        <v>191.0421453125</v>
      </c>
      <c r="AQ22" s="327">
        <f t="shared" si="68"/>
        <v>223.49003804687499</v>
      </c>
      <c r="AR22" s="327">
        <f t="shared" si="68"/>
        <v>254.31553614453122</v>
      </c>
      <c r="AS22" s="327">
        <f t="shared" si="68"/>
        <v>283.59975933730465</v>
      </c>
      <c r="AT22" s="327">
        <f t="shared" si="68"/>
        <v>311.41977137043943</v>
      </c>
      <c r="AU22" s="327">
        <f t="shared" si="68"/>
        <v>337.84878280191748</v>
      </c>
      <c r="AV22" s="327">
        <f t="shared" si="68"/>
        <v>362.95634366182162</v>
      </c>
      <c r="AW22" s="327">
        <f t="shared" si="68"/>
        <v>386.80852647873053</v>
      </c>
      <c r="AX22" s="330">
        <f>AW22</f>
        <v>386.80852647873053</v>
      </c>
      <c r="AY22" s="565">
        <f>(AX22-AH22)/AH22</f>
        <v>4.7953621928483567</v>
      </c>
      <c r="AZ22" s="281"/>
      <c r="BA22" s="297"/>
      <c r="BB22" s="415">
        <f>BB18+(AX18-BB15)</f>
        <v>558.53611111111115</v>
      </c>
      <c r="BC22" s="415">
        <f t="shared" ref="BC22:BM22" si="69">BC18+(BB22-BC15)</f>
        <v>725.05375000000004</v>
      </c>
      <c r="BD22" s="415">
        <f t="shared" si="69"/>
        <v>883.24550694444451</v>
      </c>
      <c r="BE22" s="415">
        <f t="shared" si="69"/>
        <v>1033.5276760416668</v>
      </c>
      <c r="BF22" s="415">
        <f t="shared" si="69"/>
        <v>1176.2957366840278</v>
      </c>
      <c r="BG22" s="415">
        <f t="shared" si="69"/>
        <v>1311.925394294271</v>
      </c>
      <c r="BH22" s="415">
        <f t="shared" si="69"/>
        <v>1440.773569024002</v>
      </c>
      <c r="BI22" s="415">
        <f t="shared" si="69"/>
        <v>1563.1793350172461</v>
      </c>
      <c r="BJ22" s="415">
        <f t="shared" si="69"/>
        <v>1679.464812710828</v>
      </c>
      <c r="BK22" s="415">
        <f t="shared" si="69"/>
        <v>1789.9360165197309</v>
      </c>
      <c r="BL22" s="415">
        <f t="shared" si="69"/>
        <v>1894.8836601381886</v>
      </c>
      <c r="BM22" s="415">
        <f t="shared" si="69"/>
        <v>1994.5839215757237</v>
      </c>
      <c r="BN22" s="418">
        <f>BM22</f>
        <v>1994.5839215757237</v>
      </c>
      <c r="BO22" s="565">
        <f>(BN22-AX22)/AX22</f>
        <v>4.1565148776145193</v>
      </c>
      <c r="BP22" s="281"/>
      <c r="BQ22" s="297"/>
      <c r="BR22" s="415">
        <f>BR18+(BN18-BR15)</f>
        <v>2425.7430555555552</v>
      </c>
      <c r="BS22" s="415">
        <f t="shared" ref="BS22:BX22" si="70">BS18+(BR22-BS15)</f>
        <v>2632.5809027777773</v>
      </c>
      <c r="BT22" s="415">
        <f t="shared" si="70"/>
        <v>2829.0768576388882</v>
      </c>
      <c r="BU22" s="415">
        <f t="shared" si="70"/>
        <v>3015.748014756944</v>
      </c>
      <c r="BV22" s="415">
        <f t="shared" si="70"/>
        <v>3193.0856140190967</v>
      </c>
      <c r="BW22" s="415">
        <f t="shared" si="70"/>
        <v>3361.5563333181417</v>
      </c>
      <c r="BX22" s="415">
        <f t="shared" si="70"/>
        <v>3521.6035166522347</v>
      </c>
      <c r="BY22" s="415">
        <f>BY18+(BX22-BY15)</f>
        <v>3673.6483408196227</v>
      </c>
      <c r="BZ22" s="415">
        <f>BZ18+(BY22-BZ15)</f>
        <v>3818.0909237786418</v>
      </c>
      <c r="CA22" s="415">
        <f>CA18+(BZ22-CA15)</f>
        <v>3955.3113775897095</v>
      </c>
      <c r="CB22" s="415">
        <f>CB18+(CA22-CB15)</f>
        <v>4085.6708087102243</v>
      </c>
      <c r="CC22" s="415">
        <f>CC18+(CB22-CC15)</f>
        <v>4209.5122682747133</v>
      </c>
      <c r="CD22" s="418">
        <f>CC22</f>
        <v>4209.5122682747133</v>
      </c>
      <c r="CE22" s="568">
        <f>(CD22-BN22)/BN22</f>
        <v>1.1104713733725446</v>
      </c>
    </row>
    <row r="23" spans="2:85" s="301" customFormat="1" x14ac:dyDescent="0.2">
      <c r="B23" s="299" t="s">
        <v>161</v>
      </c>
      <c r="C23" s="159"/>
      <c r="D23" s="162"/>
      <c r="E23" s="300"/>
      <c r="F23" s="195">
        <f t="shared" si="66"/>
        <v>0</v>
      </c>
      <c r="G23" s="196">
        <f t="shared" si="66"/>
        <v>0</v>
      </c>
      <c r="H23" s="196">
        <f t="shared" si="66"/>
        <v>0</v>
      </c>
      <c r="I23" s="196">
        <f t="shared" si="66"/>
        <v>0</v>
      </c>
      <c r="J23" s="196">
        <f t="shared" si="66"/>
        <v>0</v>
      </c>
      <c r="K23" s="196">
        <f t="shared" si="66"/>
        <v>0</v>
      </c>
      <c r="L23" s="196">
        <f t="shared" si="66"/>
        <v>0</v>
      </c>
      <c r="M23" s="196" t="e">
        <f t="shared" ref="M23:R23" si="71">M21/M22</f>
        <v>#DIV/0!</v>
      </c>
      <c r="N23" s="196" t="e">
        <f t="shared" si="71"/>
        <v>#DIV/0!</v>
      </c>
      <c r="O23" s="196" t="e">
        <f t="shared" si="71"/>
        <v>#DIV/0!</v>
      </c>
      <c r="P23" s="196" t="e">
        <f t="shared" si="71"/>
        <v>#DIV/0!</v>
      </c>
      <c r="Q23" s="196" t="e">
        <f t="shared" si="71"/>
        <v>#DIV/0!</v>
      </c>
      <c r="R23" s="107" t="e">
        <f t="shared" si="71"/>
        <v>#DIV/0!</v>
      </c>
      <c r="S23" s="159"/>
      <c r="T23" s="162"/>
      <c r="U23" s="300"/>
      <c r="V23" s="223">
        <f>V21/V22</f>
        <v>0</v>
      </c>
      <c r="W23" s="223">
        <f t="shared" ref="W23:AG23" si="72">W21/W22</f>
        <v>0</v>
      </c>
      <c r="X23" s="223">
        <f t="shared" si="72"/>
        <v>0</v>
      </c>
      <c r="Y23" s="223">
        <f t="shared" si="72"/>
        <v>0</v>
      </c>
      <c r="Z23" s="223">
        <f t="shared" si="72"/>
        <v>0</v>
      </c>
      <c r="AA23" s="223">
        <f t="shared" si="72"/>
        <v>0</v>
      </c>
      <c r="AB23" s="223">
        <f t="shared" si="72"/>
        <v>0</v>
      </c>
      <c r="AC23" s="223">
        <f t="shared" si="72"/>
        <v>0</v>
      </c>
      <c r="AD23" s="223">
        <f t="shared" si="72"/>
        <v>0</v>
      </c>
      <c r="AE23" s="223">
        <f t="shared" si="72"/>
        <v>14.447299126655313</v>
      </c>
      <c r="AF23" s="223">
        <f t="shared" si="72"/>
        <v>16.126210520575722</v>
      </c>
      <c r="AG23" s="223">
        <f t="shared" si="72"/>
        <v>15.294186890710115</v>
      </c>
      <c r="AH23" s="224">
        <f>AH21/AH22</f>
        <v>10.872853533357064</v>
      </c>
      <c r="AI23" s="159"/>
      <c r="AJ23" s="162"/>
      <c r="AK23" s="300"/>
      <c r="AL23" s="331">
        <f>AL21/AL22</f>
        <v>21.387283236994218</v>
      </c>
      <c r="AM23" s="331">
        <f t="shared" ref="AM23:AW23" si="73">AM21/AM22</f>
        <v>24.769068752820818</v>
      </c>
      <c r="AN23" s="331">
        <f t="shared" si="73"/>
        <v>24.11250019380546</v>
      </c>
      <c r="AO23" s="331">
        <f t="shared" si="73"/>
        <v>22.736186418243925</v>
      </c>
      <c r="AP23" s="331">
        <f t="shared" si="73"/>
        <v>21.257089598513247</v>
      </c>
      <c r="AQ23" s="331">
        <f t="shared" si="73"/>
        <v>19.848759429132091</v>
      </c>
      <c r="AR23" s="331">
        <f t="shared" si="73"/>
        <v>18.571417505990865</v>
      </c>
      <c r="AS23" s="331">
        <f t="shared" si="73"/>
        <v>17.425966832793183</v>
      </c>
      <c r="AT23" s="331">
        <f>AT21/AT22</f>
        <v>16.408720543056216</v>
      </c>
      <c r="AU23" s="331">
        <f t="shared" si="73"/>
        <v>15.503977716181582</v>
      </c>
      <c r="AV23" s="331">
        <f t="shared" si="73"/>
        <v>14.707002903284673</v>
      </c>
      <c r="AW23" s="331">
        <f t="shared" si="73"/>
        <v>13.999174344202972</v>
      </c>
      <c r="AX23" s="332">
        <f>AX21/AX22</f>
        <v>118.12115066008036</v>
      </c>
      <c r="AY23" s="159"/>
      <c r="AZ23" s="162"/>
      <c r="BA23" s="300"/>
      <c r="BB23" s="419">
        <f>BB21/BB22</f>
        <v>10.882017973571786</v>
      </c>
      <c r="BC23" s="419">
        <f t="shared" ref="BC23:BI23" si="74">BC21/BC22</f>
        <v>11.574314318076418</v>
      </c>
      <c r="BD23" s="419">
        <f t="shared" si="74"/>
        <v>11.484915485268413</v>
      </c>
      <c r="BE23" s="419">
        <f t="shared" si="74"/>
        <v>11.10081545560611</v>
      </c>
      <c r="BF23" s="419">
        <f t="shared" si="74"/>
        <v>10.611277088520868</v>
      </c>
      <c r="BG23" s="419">
        <f t="shared" si="74"/>
        <v>10.099659673961584</v>
      </c>
      <c r="BH23" s="419">
        <f t="shared" si="74"/>
        <v>9.6031745011623713</v>
      </c>
      <c r="BI23" s="419">
        <f t="shared" si="74"/>
        <v>9.1377871239849835</v>
      </c>
      <c r="BJ23" s="419">
        <f>BJ21/BJ22</f>
        <v>8.7093220943346381</v>
      </c>
      <c r="BK23" s="419">
        <f>BK21/BK22</f>
        <v>8.3198504653564758</v>
      </c>
      <c r="BL23" s="419">
        <f>BL21/BL22</f>
        <v>7.9661882771732611</v>
      </c>
      <c r="BM23" s="419">
        <f>BM21/BM22</f>
        <v>7.6472089416774764</v>
      </c>
      <c r="BN23" s="420">
        <f>BN21/BN22</f>
        <v>69.818850804713151</v>
      </c>
      <c r="BO23" s="159"/>
      <c r="BP23" s="162"/>
      <c r="BQ23" s="300"/>
      <c r="BR23" s="419">
        <f>BR21/BR22</f>
        <v>7.1648149049403544</v>
      </c>
      <c r="BS23" s="419">
        <f t="shared" ref="BS23:BY23" si="75">BS21/BS22</f>
        <v>7.4379480529312652</v>
      </c>
      <c r="BT23" s="419">
        <f t="shared" si="75"/>
        <v>7.5116375656672032</v>
      </c>
      <c r="BU23" s="419">
        <f t="shared" si="75"/>
        <v>7.4671358116818434</v>
      </c>
      <c r="BV23" s="419">
        <f t="shared" si="75"/>
        <v>7.3546415094210342</v>
      </c>
      <c r="BW23" s="419">
        <f t="shared" si="75"/>
        <v>7.2049960192375542</v>
      </c>
      <c r="BX23" s="419">
        <f t="shared" si="75"/>
        <v>7.0374191423910286</v>
      </c>
      <c r="BY23" s="419">
        <f t="shared" si="75"/>
        <v>6.8637489657963053</v>
      </c>
      <c r="BZ23" s="419">
        <f>BZ21/BZ22</f>
        <v>6.6910402371237812</v>
      </c>
      <c r="CA23" s="419">
        <f>CA21/CA22</f>
        <v>6.5238858680512939</v>
      </c>
      <c r="CB23" s="419">
        <f>CB21/CB22</f>
        <v>6.3641935969404209</v>
      </c>
      <c r="CC23" s="419">
        <f>CC21/CC22</f>
        <v>6.213784004653955</v>
      </c>
      <c r="CD23" s="420">
        <f>CD21/CD22</f>
        <v>61.844701951409526</v>
      </c>
    </row>
    <row r="24" spans="2:85" s="153" customFormat="1" x14ac:dyDescent="0.2">
      <c r="B24" s="95" t="s">
        <v>23</v>
      </c>
      <c r="C24" s="201" t="s">
        <v>185</v>
      </c>
      <c r="D24" s="202"/>
      <c r="E24" s="193"/>
      <c r="F24" s="189" t="e">
        <f t="shared" ref="F24:Q24" si="76">F20/$D24</f>
        <v>#DIV/0!</v>
      </c>
      <c r="G24" s="203" t="e">
        <f t="shared" si="76"/>
        <v>#DIV/0!</v>
      </c>
      <c r="H24" s="203" t="e">
        <f t="shared" si="76"/>
        <v>#DIV/0!</v>
      </c>
      <c r="I24" s="203" t="e">
        <f t="shared" si="76"/>
        <v>#DIV/0!</v>
      </c>
      <c r="J24" s="203" t="e">
        <f t="shared" si="76"/>
        <v>#DIV/0!</v>
      </c>
      <c r="K24" s="203" t="e">
        <f t="shared" si="76"/>
        <v>#DIV/0!</v>
      </c>
      <c r="L24" s="203" t="e">
        <f t="shared" si="76"/>
        <v>#DIV/0!</v>
      </c>
      <c r="M24" s="203" t="e">
        <f t="shared" si="76"/>
        <v>#DIV/0!</v>
      </c>
      <c r="N24" s="203" t="e">
        <f t="shared" si="76"/>
        <v>#DIV/0!</v>
      </c>
      <c r="O24" s="203" t="e">
        <f t="shared" si="76"/>
        <v>#DIV/0!</v>
      </c>
      <c r="P24" s="203" t="e">
        <f t="shared" si="76"/>
        <v>#DIV/0!</v>
      </c>
      <c r="Q24" s="204" t="e">
        <f t="shared" si="76"/>
        <v>#DIV/0!</v>
      </c>
      <c r="R24" s="205" t="e">
        <f>R21/$D24</f>
        <v>#DIV/0!</v>
      </c>
      <c r="S24" s="201" t="s">
        <v>185</v>
      </c>
      <c r="T24" s="202">
        <v>40000000</v>
      </c>
      <c r="U24" s="284"/>
      <c r="V24" s="225">
        <f t="shared" ref="V24:AG24" si="77">V20/$T24</f>
        <v>0</v>
      </c>
      <c r="W24" s="226">
        <f t="shared" si="77"/>
        <v>0</v>
      </c>
      <c r="X24" s="226">
        <f t="shared" si="77"/>
        <v>0</v>
      </c>
      <c r="Y24" s="226">
        <f t="shared" si="77"/>
        <v>0</v>
      </c>
      <c r="Z24" s="226">
        <f t="shared" si="77"/>
        <v>0</v>
      </c>
      <c r="AA24" s="226">
        <f t="shared" si="77"/>
        <v>0</v>
      </c>
      <c r="AB24" s="226">
        <f t="shared" si="77"/>
        <v>0</v>
      </c>
      <c r="AC24" s="226">
        <f t="shared" si="77"/>
        <v>0</v>
      </c>
      <c r="AD24" s="226">
        <f t="shared" si="77"/>
        <v>0</v>
      </c>
      <c r="AE24" s="226">
        <f t="shared" si="77"/>
        <v>2.2500000000000001E-6</v>
      </c>
      <c r="AF24" s="226">
        <f t="shared" si="77"/>
        <v>6.1874999999999996E-6</v>
      </c>
      <c r="AG24" s="227">
        <f t="shared" si="77"/>
        <v>9.1406250000000003E-6</v>
      </c>
      <c r="AH24" s="481">
        <f>SUM($AH$19:$AH$20)/T24</f>
        <v>1.8142578125000001E-5</v>
      </c>
      <c r="AI24" s="201" t="s">
        <v>185</v>
      </c>
      <c r="AJ24" s="202">
        <v>40000000</v>
      </c>
      <c r="AK24" s="284"/>
      <c r="AL24" s="333">
        <f t="shared" ref="AL24:AW24" si="78">AL20/$T24</f>
        <v>2.1805468749999999E-5</v>
      </c>
      <c r="AM24" s="334">
        <f t="shared" si="78"/>
        <v>4.8554101562499997E-5</v>
      </c>
      <c r="AN24" s="334">
        <f t="shared" si="78"/>
        <v>6.8615576171875001E-5</v>
      </c>
      <c r="AO24" s="334">
        <f t="shared" si="78"/>
        <v>8.3661682128906254E-5</v>
      </c>
      <c r="AP24" s="334">
        <f t="shared" si="78"/>
        <v>9.4946261596679684E-5</v>
      </c>
      <c r="AQ24" s="334">
        <f t="shared" si="78"/>
        <v>1.0340969619750977E-4</v>
      </c>
      <c r="AR24" s="334">
        <f t="shared" si="78"/>
        <v>1.0975727214813233E-4</v>
      </c>
      <c r="AS24" s="334">
        <f t="shared" si="78"/>
        <v>1.1451795411109924E-4</v>
      </c>
      <c r="AT24" s="334">
        <f t="shared" si="78"/>
        <v>1.1808846558332443E-4</v>
      </c>
      <c r="AU24" s="334">
        <f t="shared" si="78"/>
        <v>1.2076634918749332E-4</v>
      </c>
      <c r="AV24" s="334">
        <f t="shared" si="78"/>
        <v>1.2277476189061998E-4</v>
      </c>
      <c r="AW24" s="335">
        <f t="shared" si="78"/>
        <v>1.2428107141796501E-4</v>
      </c>
      <c r="AX24" s="482">
        <f>SUM($AX$19:$AX$20)/AJ24</f>
        <v>1.1422567058199454E-3</v>
      </c>
      <c r="AY24" s="201" t="s">
        <v>185</v>
      </c>
      <c r="AZ24" s="202">
        <v>40000000</v>
      </c>
      <c r="BA24" s="284"/>
      <c r="BB24" s="421">
        <f t="shared" ref="BB24:BM24" si="79">BB20/$T24</f>
        <v>1.3972191467458487E-4</v>
      </c>
      <c r="BC24" s="422">
        <f t="shared" si="79"/>
        <v>1.9423588045038311E-4</v>
      </c>
      <c r="BD24" s="422">
        <f t="shared" si="79"/>
        <v>2.3512135478223178E-4</v>
      </c>
      <c r="BE24" s="422">
        <f t="shared" si="79"/>
        <v>2.6578546053111828E-4</v>
      </c>
      <c r="BF24" s="422">
        <f t="shared" si="79"/>
        <v>2.8878353984278314E-4</v>
      </c>
      <c r="BG24" s="422">
        <f t="shared" si="79"/>
        <v>3.0603209932653178E-4</v>
      </c>
      <c r="BH24" s="422">
        <f t="shared" si="79"/>
        <v>3.1896851893934325E-4</v>
      </c>
      <c r="BI24" s="422">
        <f t="shared" si="79"/>
        <v>3.2867083364895188E-4</v>
      </c>
      <c r="BJ24" s="422">
        <f t="shared" si="79"/>
        <v>3.3594756968115833E-4</v>
      </c>
      <c r="BK24" s="422">
        <f t="shared" si="79"/>
        <v>3.4140512170531317E-4</v>
      </c>
      <c r="BL24" s="422">
        <f t="shared" si="79"/>
        <v>3.4549828572342931E-4</v>
      </c>
      <c r="BM24" s="423">
        <f t="shared" si="79"/>
        <v>3.4856815873701642E-4</v>
      </c>
      <c r="BN24" s="483">
        <f>SUM($BN$19:$BN$20)/AZ24</f>
        <v>3.4814889309493779E-3</v>
      </c>
      <c r="BO24" s="201" t="s">
        <v>185</v>
      </c>
      <c r="BP24" s="202">
        <v>40000000</v>
      </c>
      <c r="BQ24" s="284"/>
      <c r="BR24" s="421">
        <f>BR20/$T24</f>
        <v>3.9838792460831791E-4</v>
      </c>
      <c r="BS24" s="422">
        <f>BS20/$T24</f>
        <v>4.4972844345623846E-4</v>
      </c>
      <c r="BT24" s="422">
        <f>BT20/$T24</f>
        <v>4.8823383259217882E-4</v>
      </c>
      <c r="BU24" s="422">
        <f>BU20/$T24</f>
        <v>5.1711287444413409E-4</v>
      </c>
      <c r="BV24" s="422">
        <f>BV20/$T24</f>
        <v>5.3877215583310063E-4</v>
      </c>
      <c r="BW24" s="422">
        <f t="shared" ref="BW24:CC24" si="80">BW20/$T24</f>
        <v>5.550166168748255E-4</v>
      </c>
      <c r="BX24" s="422">
        <f t="shared" si="80"/>
        <v>5.671999626561191E-4</v>
      </c>
      <c r="BY24" s="422">
        <f t="shared" si="80"/>
        <v>5.763374719920893E-4</v>
      </c>
      <c r="BZ24" s="422">
        <f t="shared" si="80"/>
        <v>5.8319060399406703E-4</v>
      </c>
      <c r="CA24" s="422">
        <f t="shared" si="80"/>
        <v>5.8833045299555022E-4</v>
      </c>
      <c r="CB24" s="422">
        <f t="shared" si="80"/>
        <v>5.9218533974666272E-4</v>
      </c>
      <c r="CC24" s="422">
        <f t="shared" si="80"/>
        <v>5.9507650480999702E-4</v>
      </c>
      <c r="CD24" s="483">
        <f>SUM($CD$19:$CD$20)/BP24</f>
        <v>6.5084007898062873E-3</v>
      </c>
    </row>
    <row r="25" spans="2:85" s="153" customFormat="1" x14ac:dyDescent="0.2">
      <c r="B25" s="95" t="s">
        <v>23</v>
      </c>
      <c r="C25" s="201" t="s">
        <v>211</v>
      </c>
      <c r="D25" s="202"/>
      <c r="E25" s="193"/>
      <c r="F25" s="189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4"/>
      <c r="R25" s="205"/>
      <c r="S25" s="201" t="s">
        <v>211</v>
      </c>
      <c r="T25" s="202">
        <v>154000000</v>
      </c>
      <c r="U25" s="284"/>
      <c r="V25" s="285"/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7"/>
      <c r="AH25" s="481">
        <f>SUM($AH$19:$AH$20)/T25</f>
        <v>4.7123579545454542E-6</v>
      </c>
      <c r="AI25" s="201" t="s">
        <v>211</v>
      </c>
      <c r="AJ25" s="202">
        <v>154000000</v>
      </c>
      <c r="AK25" s="284"/>
      <c r="AL25" s="336"/>
      <c r="AM25" s="337"/>
      <c r="AN25" s="337"/>
      <c r="AO25" s="337"/>
      <c r="AP25" s="337"/>
      <c r="AQ25" s="337"/>
      <c r="AR25" s="337"/>
      <c r="AS25" s="337"/>
      <c r="AT25" s="337"/>
      <c r="AU25" s="337"/>
      <c r="AV25" s="337"/>
      <c r="AW25" s="338"/>
      <c r="AX25" s="482">
        <f>SUM($AX$19:$AX$20)/AJ25</f>
        <v>2.9669005345972602E-4</v>
      </c>
      <c r="AY25" s="201" t="s">
        <v>211</v>
      </c>
      <c r="AZ25" s="202">
        <v>154000000</v>
      </c>
      <c r="BA25" s="284"/>
      <c r="BB25" s="424"/>
      <c r="BC25" s="425"/>
      <c r="BD25" s="425"/>
      <c r="BE25" s="425"/>
      <c r="BF25" s="425"/>
      <c r="BG25" s="425"/>
      <c r="BH25" s="425"/>
      <c r="BI25" s="425"/>
      <c r="BJ25" s="425"/>
      <c r="BK25" s="425"/>
      <c r="BL25" s="425"/>
      <c r="BM25" s="426"/>
      <c r="BN25" s="483">
        <f>SUM($BN$19:$BN$20)/AZ25</f>
        <v>9.0428283920763065E-4</v>
      </c>
      <c r="BO25" s="201" t="s">
        <v>211</v>
      </c>
      <c r="BP25" s="202">
        <v>154000000</v>
      </c>
      <c r="BQ25" s="284"/>
      <c r="BR25" s="424"/>
      <c r="BS25" s="425"/>
      <c r="BT25" s="425"/>
      <c r="BU25" s="425"/>
      <c r="BV25" s="425"/>
      <c r="BW25" s="425"/>
      <c r="BX25" s="425"/>
      <c r="BY25" s="425"/>
      <c r="BZ25" s="425"/>
      <c r="CA25" s="425"/>
      <c r="CB25" s="425"/>
      <c r="CC25" s="425"/>
      <c r="CD25" s="483">
        <f>SUM($CD$19:$CD$20)/BP25</f>
        <v>1.6904937116379967E-3</v>
      </c>
    </row>
    <row r="26" spans="2:85" s="153" customFormat="1" x14ac:dyDescent="0.2">
      <c r="B26" s="95" t="s">
        <v>23</v>
      </c>
      <c r="C26" s="201" t="s">
        <v>212</v>
      </c>
      <c r="D26" s="202"/>
      <c r="E26" s="193"/>
      <c r="F26" s="189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4"/>
      <c r="R26" s="205"/>
      <c r="S26" s="201" t="s">
        <v>212</v>
      </c>
      <c r="T26" s="202">
        <v>2000000000</v>
      </c>
      <c r="U26" s="284"/>
      <c r="V26" s="285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7"/>
      <c r="AH26" s="481">
        <f>SUM($AH$19:$AH$20)/T26</f>
        <v>3.628515625E-7</v>
      </c>
      <c r="AI26" s="201" t="s">
        <v>212</v>
      </c>
      <c r="AJ26" s="202">
        <v>2000000000</v>
      </c>
      <c r="AK26" s="284"/>
      <c r="AL26" s="336"/>
      <c r="AM26" s="337"/>
      <c r="AN26" s="337"/>
      <c r="AO26" s="337"/>
      <c r="AP26" s="337"/>
      <c r="AQ26" s="337"/>
      <c r="AR26" s="337"/>
      <c r="AS26" s="337"/>
      <c r="AT26" s="337"/>
      <c r="AU26" s="337"/>
      <c r="AV26" s="337"/>
      <c r="AW26" s="338"/>
      <c r="AX26" s="482">
        <f>SUM($AX$19:$AX$20)/AJ26</f>
        <v>2.2845134116398904E-5</v>
      </c>
      <c r="AY26" s="201" t="s">
        <v>212</v>
      </c>
      <c r="AZ26" s="202">
        <v>2000000000</v>
      </c>
      <c r="BA26" s="284"/>
      <c r="BB26" s="424"/>
      <c r="BC26" s="425"/>
      <c r="BD26" s="425"/>
      <c r="BE26" s="425"/>
      <c r="BF26" s="425"/>
      <c r="BG26" s="425"/>
      <c r="BH26" s="425"/>
      <c r="BI26" s="425"/>
      <c r="BJ26" s="425"/>
      <c r="BK26" s="425"/>
      <c r="BL26" s="425"/>
      <c r="BM26" s="426"/>
      <c r="BN26" s="483">
        <f>SUM($BN$19:$BN$20)/AZ26</f>
        <v>6.9629778618987556E-5</v>
      </c>
      <c r="BO26" s="201" t="s">
        <v>212</v>
      </c>
      <c r="BP26" s="202">
        <v>2000000000</v>
      </c>
      <c r="BQ26" s="284"/>
      <c r="BR26" s="424"/>
      <c r="BS26" s="425"/>
      <c r="BT26" s="425"/>
      <c r="BU26" s="425"/>
      <c r="BV26" s="425"/>
      <c r="BW26" s="425"/>
      <c r="BX26" s="425"/>
      <c r="BY26" s="425"/>
      <c r="BZ26" s="425"/>
      <c r="CA26" s="425"/>
      <c r="CB26" s="425"/>
      <c r="CC26" s="425"/>
      <c r="CD26" s="483">
        <f>SUM($CD$19:$CD$20)/BP26</f>
        <v>1.3016801579612575E-4</v>
      </c>
    </row>
    <row r="27" spans="2:85" x14ac:dyDescent="0.2">
      <c r="B27" s="95" t="s">
        <v>23</v>
      </c>
      <c r="C27" s="172" t="s">
        <v>186</v>
      </c>
      <c r="D27" s="88">
        <v>6000000</v>
      </c>
      <c r="E27" s="88"/>
      <c r="F27" s="189">
        <f t="shared" ref="F27:R27" si="81">F21/$D27</f>
        <v>0</v>
      </c>
      <c r="G27" s="190">
        <f t="shared" si="81"/>
        <v>0</v>
      </c>
      <c r="H27" s="190">
        <f t="shared" si="81"/>
        <v>0</v>
      </c>
      <c r="I27" s="190">
        <f t="shared" si="81"/>
        <v>0</v>
      </c>
      <c r="J27" s="190">
        <f t="shared" si="81"/>
        <v>0</v>
      </c>
      <c r="K27" s="190">
        <f t="shared" si="81"/>
        <v>0</v>
      </c>
      <c r="L27" s="190">
        <f t="shared" si="81"/>
        <v>0</v>
      </c>
      <c r="M27" s="190">
        <f t="shared" si="81"/>
        <v>0</v>
      </c>
      <c r="N27" s="190">
        <f t="shared" si="81"/>
        <v>0</v>
      </c>
      <c r="O27" s="190">
        <f t="shared" si="81"/>
        <v>0</v>
      </c>
      <c r="P27" s="190">
        <f t="shared" si="81"/>
        <v>0</v>
      </c>
      <c r="Q27" s="191">
        <f t="shared" si="81"/>
        <v>0</v>
      </c>
      <c r="R27" s="192">
        <f t="shared" si="81"/>
        <v>0</v>
      </c>
      <c r="S27" s="172" t="s">
        <v>186</v>
      </c>
      <c r="T27" s="88">
        <v>6000000</v>
      </c>
      <c r="U27" s="88"/>
      <c r="V27" s="285">
        <f t="shared" ref="V27:AG27" si="82">V21/$T27</f>
        <v>0</v>
      </c>
      <c r="W27" s="286">
        <f t="shared" si="82"/>
        <v>0</v>
      </c>
      <c r="X27" s="286">
        <f t="shared" si="82"/>
        <v>0</v>
      </c>
      <c r="Y27" s="286">
        <f t="shared" si="82"/>
        <v>0</v>
      </c>
      <c r="Z27" s="286">
        <f t="shared" si="82"/>
        <v>0</v>
      </c>
      <c r="AA27" s="286">
        <f t="shared" si="82"/>
        <v>0</v>
      </c>
      <c r="AB27" s="286">
        <f t="shared" si="82"/>
        <v>0</v>
      </c>
      <c r="AC27" s="286">
        <f t="shared" si="82"/>
        <v>0</v>
      </c>
      <c r="AD27" s="286">
        <f t="shared" si="82"/>
        <v>0</v>
      </c>
      <c r="AE27" s="286">
        <f t="shared" si="82"/>
        <v>1.5833333333333333E-5</v>
      </c>
      <c r="AF27" s="286">
        <f t="shared" si="82"/>
        <v>4.3666666666666666E-5</v>
      </c>
      <c r="AG27" s="287">
        <f t="shared" si="82"/>
        <v>6.4833333333333328E-5</v>
      </c>
      <c r="AH27" s="481">
        <f>SUM($AH$19:$AH$20)/T27</f>
        <v>1.2095052083333333E-4</v>
      </c>
      <c r="AI27" s="172" t="s">
        <v>186</v>
      </c>
      <c r="AJ27" s="88">
        <v>6000000</v>
      </c>
      <c r="AK27" s="88"/>
      <c r="AL27" s="336">
        <f t="shared" ref="AL27:AW27" si="83">AL21/$T27</f>
        <v>1.5416666666666666E-4</v>
      </c>
      <c r="AM27" s="337">
        <f t="shared" si="83"/>
        <v>3.4299999999999999E-4</v>
      </c>
      <c r="AN27" s="337">
        <f t="shared" si="83"/>
        <v>4.86E-4</v>
      </c>
      <c r="AO27" s="337">
        <f t="shared" si="83"/>
        <v>5.9449999999999998E-4</v>
      </c>
      <c r="AP27" s="337">
        <f t="shared" si="83"/>
        <v>6.7683333333333332E-4</v>
      </c>
      <c r="AQ27" s="337">
        <f t="shared" si="83"/>
        <v>7.3933333333333338E-4</v>
      </c>
      <c r="AR27" s="337">
        <f t="shared" si="83"/>
        <v>7.871666666666667E-4</v>
      </c>
      <c r="AS27" s="337">
        <f t="shared" si="83"/>
        <v>8.2366666666666667E-4</v>
      </c>
      <c r="AT27" s="337">
        <f t="shared" si="83"/>
        <v>8.516666666666667E-4</v>
      </c>
      <c r="AU27" s="337">
        <f t="shared" si="83"/>
        <v>8.7299999999999997E-4</v>
      </c>
      <c r="AV27" s="337">
        <f t="shared" si="83"/>
        <v>8.8966666666666664E-4</v>
      </c>
      <c r="AW27" s="338">
        <f t="shared" si="83"/>
        <v>9.0249999999999998E-4</v>
      </c>
      <c r="AX27" s="482">
        <f>SUM($AX$19:$AX$20)/AJ27</f>
        <v>7.6150447054663022E-3</v>
      </c>
      <c r="AY27" s="172" t="s">
        <v>186</v>
      </c>
      <c r="AZ27" s="88">
        <v>6000000</v>
      </c>
      <c r="BA27" s="88"/>
      <c r="BB27" s="424">
        <f t="shared" ref="BB27:BM27" si="84">BB21/$T27</f>
        <v>1.013E-3</v>
      </c>
      <c r="BC27" s="425">
        <f t="shared" si="84"/>
        <v>1.3986666666666668E-3</v>
      </c>
      <c r="BD27" s="425">
        <f t="shared" si="84"/>
        <v>1.6906666666666667E-3</v>
      </c>
      <c r="BE27" s="425">
        <f t="shared" si="84"/>
        <v>1.9121666666666666E-3</v>
      </c>
      <c r="BF27" s="425">
        <f t="shared" si="84"/>
        <v>2.0803333333333333E-3</v>
      </c>
      <c r="BG27" s="425">
        <f t="shared" si="84"/>
        <v>2.2083333333333334E-3</v>
      </c>
      <c r="BH27" s="425">
        <f t="shared" si="84"/>
        <v>2.3059999999999999E-3</v>
      </c>
      <c r="BI27" s="425">
        <f t="shared" si="84"/>
        <v>2.3806666666666668E-3</v>
      </c>
      <c r="BJ27" s="425">
        <f t="shared" si="84"/>
        <v>2.4378333333333335E-3</v>
      </c>
      <c r="BK27" s="425">
        <f t="shared" si="84"/>
        <v>2.4819999999999998E-3</v>
      </c>
      <c r="BL27" s="425">
        <f t="shared" si="84"/>
        <v>2.5158333333333335E-3</v>
      </c>
      <c r="BM27" s="426">
        <f t="shared" si="84"/>
        <v>2.5421666666666665E-3</v>
      </c>
      <c r="BN27" s="483">
        <f>SUM($BN$19:$BN$20)/AZ27</f>
        <v>2.3209926206329189E-2</v>
      </c>
      <c r="BO27" s="172" t="s">
        <v>186</v>
      </c>
      <c r="BP27" s="88">
        <v>6000000</v>
      </c>
      <c r="BQ27" s="88"/>
      <c r="BR27" s="424">
        <f>BR21/$T27</f>
        <v>2.8966666666666667E-3</v>
      </c>
      <c r="BS27" s="425">
        <f>BS21/$T27</f>
        <v>3.2634999999999999E-3</v>
      </c>
      <c r="BT27" s="425">
        <f>BT21/$T27</f>
        <v>3.5418333333333335E-3</v>
      </c>
      <c r="BU27" s="425">
        <f>BU21/$T27</f>
        <v>3.7531666666666668E-3</v>
      </c>
      <c r="BV27" s="425">
        <f>BV21/$T27</f>
        <v>3.9139999999999999E-3</v>
      </c>
      <c r="BW27" s="425">
        <f t="shared" ref="BW27:CC27" si="85">BW21/$T27</f>
        <v>4.0366666666666667E-3</v>
      </c>
      <c r="BX27" s="425">
        <f t="shared" si="85"/>
        <v>4.1304999999999996E-3</v>
      </c>
      <c r="BY27" s="425">
        <f t="shared" si="85"/>
        <v>4.2024999999999996E-3</v>
      </c>
      <c r="BZ27" s="425">
        <f t="shared" si="85"/>
        <v>4.2578333333333331E-3</v>
      </c>
      <c r="CA27" s="425">
        <f t="shared" si="85"/>
        <v>4.300666666666667E-3</v>
      </c>
      <c r="CB27" s="425">
        <f t="shared" si="85"/>
        <v>4.3336666666666671E-3</v>
      </c>
      <c r="CC27" s="425">
        <f t="shared" si="85"/>
        <v>4.3594999999999997E-3</v>
      </c>
      <c r="CD27" s="483">
        <f>SUM($CD$19:$CD$20)/BP27</f>
        <v>4.3389338598708582E-2</v>
      </c>
    </row>
    <row r="28" spans="2:85" x14ac:dyDescent="0.2">
      <c r="B28" s="95"/>
      <c r="C28" s="2"/>
      <c r="D28" s="88"/>
      <c r="E28" s="88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5"/>
      <c r="S28" s="2"/>
      <c r="T28" s="88"/>
      <c r="U28" s="88"/>
      <c r="V28" s="556"/>
      <c r="W28" s="556"/>
      <c r="X28" s="556"/>
      <c r="Y28" s="556"/>
      <c r="Z28" s="556"/>
      <c r="AA28" s="556"/>
      <c r="AB28" s="556"/>
      <c r="AC28" s="556"/>
      <c r="AD28" s="556"/>
      <c r="AE28" s="556"/>
      <c r="AF28" s="556"/>
      <c r="AG28" s="556"/>
      <c r="AH28" s="557"/>
      <c r="AI28" s="2"/>
      <c r="AJ28" s="88"/>
      <c r="AK28" s="88"/>
      <c r="AL28" s="558"/>
      <c r="AM28" s="558"/>
      <c r="AN28" s="558"/>
      <c r="AO28" s="558"/>
      <c r="AP28" s="558"/>
      <c r="AQ28" s="558"/>
      <c r="AR28" s="558"/>
      <c r="AS28" s="558"/>
      <c r="AT28" s="558"/>
      <c r="AU28" s="558"/>
      <c r="AV28" s="558"/>
      <c r="AW28" s="558"/>
      <c r="AX28" s="559"/>
      <c r="AY28" s="2"/>
      <c r="AZ28" s="88"/>
      <c r="BA28" s="88"/>
      <c r="BB28" s="560"/>
      <c r="BC28" s="560"/>
      <c r="BD28" s="560"/>
      <c r="BE28" s="560"/>
      <c r="BF28" s="560"/>
      <c r="BG28" s="560"/>
      <c r="BH28" s="560"/>
      <c r="BI28" s="560"/>
      <c r="BJ28" s="560"/>
      <c r="BK28" s="560"/>
      <c r="BL28" s="560"/>
      <c r="BM28" s="560"/>
      <c r="BN28" s="561"/>
      <c r="BO28" s="2"/>
      <c r="BP28" s="88"/>
      <c r="BQ28" s="88"/>
      <c r="BR28" s="560"/>
      <c r="BS28" s="560"/>
      <c r="BT28" s="560"/>
      <c r="BU28" s="560"/>
      <c r="BV28" s="560"/>
      <c r="BW28" s="560"/>
      <c r="BX28" s="560"/>
      <c r="BY28" s="560"/>
      <c r="BZ28" s="560"/>
      <c r="CA28" s="560"/>
      <c r="CB28" s="560"/>
      <c r="CC28" s="560"/>
      <c r="CD28" s="561"/>
    </row>
    <row r="29" spans="2:85" outlineLevel="1" x14ac:dyDescent="0.2">
      <c r="B29" s="72" t="s">
        <v>192</v>
      </c>
      <c r="D29" s="167">
        <v>100</v>
      </c>
      <c r="E29" s="168">
        <v>0.5</v>
      </c>
      <c r="F29" s="139">
        <v>0</v>
      </c>
      <c r="G29" s="139">
        <v>0</v>
      </c>
      <c r="H29" s="139">
        <v>0</v>
      </c>
      <c r="I29" s="139">
        <v>0</v>
      </c>
      <c r="J29" s="139">
        <v>0</v>
      </c>
      <c r="K29" s="139">
        <v>0</v>
      </c>
      <c r="L29" s="139">
        <v>0</v>
      </c>
      <c r="M29" s="139">
        <f>(M20*$E$29)*$D$29</f>
        <v>0</v>
      </c>
      <c r="N29" s="139">
        <f>(N20*$E$29)*$D$29</f>
        <v>0</v>
      </c>
      <c r="O29" s="139">
        <f>(O20*$E$29)*$D$29</f>
        <v>0</v>
      </c>
      <c r="P29" s="139">
        <f>(P20*$E$29)*$D$29</f>
        <v>0</v>
      </c>
      <c r="Q29" s="146">
        <f>(Q20*$E$29)*$D$29</f>
        <v>0</v>
      </c>
      <c r="R29" s="142">
        <f>SUM(F29:Q29)</f>
        <v>0</v>
      </c>
      <c r="S29" s="1"/>
      <c r="T29" s="167">
        <v>15</v>
      </c>
      <c r="U29" s="168">
        <v>0.05</v>
      </c>
      <c r="V29" s="228">
        <f>(V21*$U$29)*$T$29</f>
        <v>0</v>
      </c>
      <c r="W29" s="228">
        <f t="shared" ref="W29:AG29" si="86">(W20*$U$29)*$T$29</f>
        <v>0</v>
      </c>
      <c r="X29" s="228">
        <f t="shared" si="86"/>
        <v>0</v>
      </c>
      <c r="Y29" s="228">
        <f t="shared" si="86"/>
        <v>0</v>
      </c>
      <c r="Z29" s="228">
        <f t="shared" si="86"/>
        <v>0</v>
      </c>
      <c r="AA29" s="228">
        <f t="shared" si="86"/>
        <v>0</v>
      </c>
      <c r="AB29" s="228">
        <f t="shared" si="86"/>
        <v>0</v>
      </c>
      <c r="AC29" s="228">
        <f t="shared" si="86"/>
        <v>0</v>
      </c>
      <c r="AD29" s="228">
        <f t="shared" si="86"/>
        <v>0</v>
      </c>
      <c r="AE29" s="228">
        <f t="shared" si="86"/>
        <v>67.5</v>
      </c>
      <c r="AF29" s="228">
        <f t="shared" si="86"/>
        <v>185.625</v>
      </c>
      <c r="AG29" s="228">
        <f t="shared" si="86"/>
        <v>274.21875</v>
      </c>
      <c r="AH29" s="230">
        <f>SUM(V29:AG29)</f>
        <v>527.34375</v>
      </c>
      <c r="AI29" s="1"/>
      <c r="AJ29" s="167">
        <v>15</v>
      </c>
      <c r="AK29" s="168">
        <v>0.05</v>
      </c>
      <c r="AL29" s="340">
        <f>(AL21*$AK$29)*$AJ$29</f>
        <v>693.75</v>
      </c>
      <c r="AM29" s="340">
        <f t="shared" ref="AM29:AW29" si="87">(AM21*$AK$29)*$AJ$29</f>
        <v>1543.5</v>
      </c>
      <c r="AN29" s="340">
        <f t="shared" si="87"/>
        <v>2187</v>
      </c>
      <c r="AO29" s="340">
        <f t="shared" si="87"/>
        <v>2675.2500000000005</v>
      </c>
      <c r="AP29" s="340">
        <f t="shared" si="87"/>
        <v>3045.75</v>
      </c>
      <c r="AQ29" s="340">
        <f t="shared" si="87"/>
        <v>3327</v>
      </c>
      <c r="AR29" s="340">
        <f t="shared" si="87"/>
        <v>3542.25</v>
      </c>
      <c r="AS29" s="340">
        <f t="shared" si="87"/>
        <v>3706.5000000000005</v>
      </c>
      <c r="AT29" s="340">
        <f t="shared" si="87"/>
        <v>3832.5</v>
      </c>
      <c r="AU29" s="340">
        <f t="shared" si="87"/>
        <v>3928.5000000000005</v>
      </c>
      <c r="AV29" s="340">
        <f t="shared" si="87"/>
        <v>4003.5000000000005</v>
      </c>
      <c r="AW29" s="340">
        <f t="shared" si="87"/>
        <v>4061.25</v>
      </c>
      <c r="AX29" s="341">
        <f>SUM(AL29:AW29)</f>
        <v>36546.75</v>
      </c>
      <c r="AY29" s="1"/>
      <c r="AZ29" s="167">
        <v>15</v>
      </c>
      <c r="BA29" s="168">
        <v>0.05</v>
      </c>
      <c r="BB29" s="427">
        <f>(BB21*$BA$29)*$AZ$29</f>
        <v>4558.5000000000009</v>
      </c>
      <c r="BC29" s="427">
        <f t="shared" ref="BC29:BM29" si="88">(BC21*$BA$29)*$AZ$29</f>
        <v>6294</v>
      </c>
      <c r="BD29" s="427">
        <f t="shared" si="88"/>
        <v>7608.0000000000009</v>
      </c>
      <c r="BE29" s="427">
        <f t="shared" si="88"/>
        <v>8604.75</v>
      </c>
      <c r="BF29" s="427">
        <f t="shared" si="88"/>
        <v>9361.5</v>
      </c>
      <c r="BG29" s="427">
        <f t="shared" si="88"/>
        <v>9937.5</v>
      </c>
      <c r="BH29" s="427">
        <f t="shared" si="88"/>
        <v>10377.000000000002</v>
      </c>
      <c r="BI29" s="427">
        <f t="shared" si="88"/>
        <v>10713</v>
      </c>
      <c r="BJ29" s="427">
        <f t="shared" si="88"/>
        <v>10970.25</v>
      </c>
      <c r="BK29" s="427">
        <f t="shared" si="88"/>
        <v>11169</v>
      </c>
      <c r="BL29" s="427">
        <f t="shared" si="88"/>
        <v>11321.25</v>
      </c>
      <c r="BM29" s="427">
        <f t="shared" si="88"/>
        <v>11439.750000000002</v>
      </c>
      <c r="BN29" s="428">
        <f>SUM(BB29:BM29)</f>
        <v>112354.5</v>
      </c>
      <c r="BO29" s="1"/>
      <c r="BP29" s="167">
        <v>15</v>
      </c>
      <c r="BQ29" s="168">
        <v>0.05</v>
      </c>
      <c r="BR29" s="456">
        <f>(BR21*$BQ$29)*$BP$29</f>
        <v>13035</v>
      </c>
      <c r="BS29" s="427">
        <f t="shared" ref="BS29:CC29" si="89">(BS21*$BQ$29)*$BP$29</f>
        <v>14685.750000000002</v>
      </c>
      <c r="BT29" s="427">
        <f t="shared" si="89"/>
        <v>15938.25</v>
      </c>
      <c r="BU29" s="427">
        <f t="shared" si="89"/>
        <v>16889.25</v>
      </c>
      <c r="BV29" s="427">
        <f t="shared" si="89"/>
        <v>17613</v>
      </c>
      <c r="BW29" s="427">
        <f t="shared" si="89"/>
        <v>18165</v>
      </c>
      <c r="BX29" s="427">
        <f t="shared" si="89"/>
        <v>18587.25</v>
      </c>
      <c r="BY29" s="427">
        <f t="shared" si="89"/>
        <v>18911.25</v>
      </c>
      <c r="BZ29" s="427">
        <f t="shared" si="89"/>
        <v>19160.250000000004</v>
      </c>
      <c r="CA29" s="427">
        <f t="shared" si="89"/>
        <v>19353</v>
      </c>
      <c r="CB29" s="427">
        <f t="shared" si="89"/>
        <v>19501.500000000004</v>
      </c>
      <c r="CC29" s="427">
        <f t="shared" si="89"/>
        <v>19617.750000000004</v>
      </c>
      <c r="CD29" s="428">
        <f>SUM(BR29:CC29)</f>
        <v>211457.25</v>
      </c>
    </row>
    <row r="30" spans="2:85" outlineLevel="1" x14ac:dyDescent="0.2">
      <c r="B30" s="72" t="s">
        <v>193</v>
      </c>
      <c r="D30" s="167">
        <v>50</v>
      </c>
      <c r="E30" s="168">
        <v>0.5</v>
      </c>
      <c r="F30" s="139">
        <v>0</v>
      </c>
      <c r="G30" s="139">
        <v>0</v>
      </c>
      <c r="H30" s="139">
        <v>0</v>
      </c>
      <c r="I30" s="139">
        <v>0</v>
      </c>
      <c r="J30" s="139">
        <v>0</v>
      </c>
      <c r="K30" s="139">
        <v>0</v>
      </c>
      <c r="L30" s="139">
        <v>0</v>
      </c>
      <c r="M30" s="139">
        <f>(M20*$E$30)*$D$30</f>
        <v>0</v>
      </c>
      <c r="N30" s="139">
        <f>(N20*$E$30)*$D$30</f>
        <v>0</v>
      </c>
      <c r="O30" s="139">
        <f>(O20*$E$30)*$D$30</f>
        <v>0</v>
      </c>
      <c r="P30" s="139">
        <f>(P20*$E$30)*$D$30</f>
        <v>0</v>
      </c>
      <c r="Q30" s="139">
        <f>(Q20*$E$30)*$D$30</f>
        <v>0</v>
      </c>
      <c r="R30" s="142">
        <f>SUM(F30:Q30)</f>
        <v>0</v>
      </c>
      <c r="S30" s="1"/>
      <c r="T30" s="167">
        <v>20</v>
      </c>
      <c r="U30" s="168">
        <v>0.05</v>
      </c>
      <c r="V30" s="228">
        <f>(V21*$U$30)*$T$30</f>
        <v>0</v>
      </c>
      <c r="W30" s="228">
        <f t="shared" ref="W30:AG30" si="90">(W20*$U$30)*$T$30</f>
        <v>0</v>
      </c>
      <c r="X30" s="228">
        <f t="shared" si="90"/>
        <v>0</v>
      </c>
      <c r="Y30" s="228">
        <f t="shared" si="90"/>
        <v>0</v>
      </c>
      <c r="Z30" s="228">
        <f t="shared" si="90"/>
        <v>0</v>
      </c>
      <c r="AA30" s="228">
        <f t="shared" si="90"/>
        <v>0</v>
      </c>
      <c r="AB30" s="228">
        <f t="shared" si="90"/>
        <v>0</v>
      </c>
      <c r="AC30" s="228">
        <f t="shared" si="90"/>
        <v>0</v>
      </c>
      <c r="AD30" s="228">
        <f t="shared" si="90"/>
        <v>0</v>
      </c>
      <c r="AE30" s="228">
        <f t="shared" si="90"/>
        <v>90</v>
      </c>
      <c r="AF30" s="228">
        <f t="shared" si="90"/>
        <v>247.5</v>
      </c>
      <c r="AG30" s="228">
        <f t="shared" si="90"/>
        <v>365.625</v>
      </c>
      <c r="AH30" s="230">
        <f t="shared" ref="AH30:AH42" si="91">SUM(V30:AG30)</f>
        <v>703.125</v>
      </c>
      <c r="AI30" s="1"/>
      <c r="AJ30" s="167">
        <v>20</v>
      </c>
      <c r="AK30" s="168">
        <v>0.05</v>
      </c>
      <c r="AL30" s="340">
        <f>(AL21*$AK$30)*$AJ$30</f>
        <v>925</v>
      </c>
      <c r="AM30" s="340">
        <f t="shared" ref="AM30:AW30" si="92">(AM21*$AK$30)*$AJ$30</f>
        <v>2058</v>
      </c>
      <c r="AN30" s="340">
        <f t="shared" si="92"/>
        <v>2916</v>
      </c>
      <c r="AO30" s="340">
        <f t="shared" si="92"/>
        <v>3567.0000000000005</v>
      </c>
      <c r="AP30" s="340">
        <f t="shared" si="92"/>
        <v>4061</v>
      </c>
      <c r="AQ30" s="340">
        <f t="shared" si="92"/>
        <v>4436</v>
      </c>
      <c r="AR30" s="340">
        <f t="shared" si="92"/>
        <v>4723</v>
      </c>
      <c r="AS30" s="340">
        <f t="shared" si="92"/>
        <v>4942</v>
      </c>
      <c r="AT30" s="340">
        <f t="shared" si="92"/>
        <v>5110</v>
      </c>
      <c r="AU30" s="340">
        <f t="shared" si="92"/>
        <v>5238.0000000000009</v>
      </c>
      <c r="AV30" s="340">
        <f t="shared" si="92"/>
        <v>5338.0000000000009</v>
      </c>
      <c r="AW30" s="340">
        <f t="shared" si="92"/>
        <v>5415</v>
      </c>
      <c r="AX30" s="341">
        <f t="shared" ref="AX30:AX42" si="93">SUM(AL30:AW30)</f>
        <v>48729</v>
      </c>
      <c r="AY30" s="1"/>
      <c r="AZ30" s="167">
        <v>20</v>
      </c>
      <c r="BA30" s="168">
        <v>0.05</v>
      </c>
      <c r="BB30" s="427">
        <f>(BB21*$BA$30)*$AZ$30</f>
        <v>6078.0000000000009</v>
      </c>
      <c r="BC30" s="427">
        <f t="shared" ref="BC30:BM30" si="94">(BC21*$BA$30)*$AZ$30</f>
        <v>8392</v>
      </c>
      <c r="BD30" s="427">
        <f t="shared" si="94"/>
        <v>10144</v>
      </c>
      <c r="BE30" s="427">
        <f t="shared" si="94"/>
        <v>11473</v>
      </c>
      <c r="BF30" s="427">
        <f t="shared" si="94"/>
        <v>12482</v>
      </c>
      <c r="BG30" s="427">
        <f t="shared" si="94"/>
        <v>13250</v>
      </c>
      <c r="BH30" s="427">
        <f t="shared" si="94"/>
        <v>13836.000000000002</v>
      </c>
      <c r="BI30" s="427">
        <f t="shared" si="94"/>
        <v>14284</v>
      </c>
      <c r="BJ30" s="427">
        <f t="shared" si="94"/>
        <v>14627</v>
      </c>
      <c r="BK30" s="427">
        <f t="shared" si="94"/>
        <v>14892</v>
      </c>
      <c r="BL30" s="427">
        <f t="shared" si="94"/>
        <v>15095</v>
      </c>
      <c r="BM30" s="427">
        <f t="shared" si="94"/>
        <v>15253.000000000002</v>
      </c>
      <c r="BN30" s="428">
        <f t="shared" ref="BN30:BN38" si="95">SUM(BB30:BM30)</f>
        <v>149806</v>
      </c>
      <c r="BO30" s="1"/>
      <c r="BP30" s="167">
        <v>20</v>
      </c>
      <c r="BQ30" s="168">
        <v>0.05</v>
      </c>
      <c r="BR30" s="427">
        <f>(BR21*$BQ$30)*$BP$30</f>
        <v>17380</v>
      </c>
      <c r="BS30" s="427">
        <f t="shared" ref="BS30:CC30" si="96">(BS21*$BQ$30)*$BP$30</f>
        <v>19581</v>
      </c>
      <c r="BT30" s="427">
        <f t="shared" si="96"/>
        <v>21251</v>
      </c>
      <c r="BU30" s="427">
        <f t="shared" si="96"/>
        <v>22519</v>
      </c>
      <c r="BV30" s="427">
        <f t="shared" si="96"/>
        <v>23484</v>
      </c>
      <c r="BW30" s="427">
        <f t="shared" si="96"/>
        <v>24220</v>
      </c>
      <c r="BX30" s="427">
        <f t="shared" si="96"/>
        <v>24783</v>
      </c>
      <c r="BY30" s="427">
        <f t="shared" si="96"/>
        <v>25215</v>
      </c>
      <c r="BZ30" s="427">
        <f t="shared" si="96"/>
        <v>25547.000000000004</v>
      </c>
      <c r="CA30" s="427">
        <f t="shared" si="96"/>
        <v>25804</v>
      </c>
      <c r="CB30" s="427">
        <f t="shared" si="96"/>
        <v>26002.000000000004</v>
      </c>
      <c r="CC30" s="427">
        <f t="shared" si="96"/>
        <v>26157.000000000004</v>
      </c>
      <c r="CD30" s="428">
        <f t="shared" ref="CD30:CD38" si="97">SUM(BR30:CC30)</f>
        <v>281943</v>
      </c>
      <c r="CF30" s="519"/>
    </row>
    <row r="31" spans="2:85" outlineLevel="1" x14ac:dyDescent="0.2">
      <c r="B31" s="72" t="s">
        <v>194</v>
      </c>
      <c r="D31" s="167">
        <v>50</v>
      </c>
      <c r="E31" s="168">
        <v>0</v>
      </c>
      <c r="F31" s="139">
        <v>0</v>
      </c>
      <c r="G31" s="139">
        <v>0</v>
      </c>
      <c r="H31" s="139">
        <v>0</v>
      </c>
      <c r="I31" s="139">
        <v>0</v>
      </c>
      <c r="J31" s="139">
        <v>0</v>
      </c>
      <c r="K31" s="139">
        <v>0</v>
      </c>
      <c r="L31" s="139">
        <v>0</v>
      </c>
      <c r="M31" s="139">
        <v>0</v>
      </c>
      <c r="N31" s="139">
        <v>0</v>
      </c>
      <c r="O31" s="139">
        <v>0</v>
      </c>
      <c r="P31" s="139">
        <v>0</v>
      </c>
      <c r="Q31" s="139">
        <v>0</v>
      </c>
      <c r="R31" s="142">
        <f>SUM(F31:Q31)</f>
        <v>0</v>
      </c>
      <c r="S31" s="1"/>
      <c r="T31" s="167">
        <v>35</v>
      </c>
      <c r="U31" s="168">
        <v>0.05</v>
      </c>
      <c r="V31" s="228">
        <f>(V21*$U$31)*$T$31</f>
        <v>0</v>
      </c>
      <c r="W31" s="228">
        <f t="shared" ref="W31:AG31" si="98">(W20*$U$31)*$T$31</f>
        <v>0</v>
      </c>
      <c r="X31" s="228">
        <f t="shared" si="98"/>
        <v>0</v>
      </c>
      <c r="Y31" s="228">
        <f t="shared" si="98"/>
        <v>0</v>
      </c>
      <c r="Z31" s="228">
        <f t="shared" si="98"/>
        <v>0</v>
      </c>
      <c r="AA31" s="228">
        <f t="shared" si="98"/>
        <v>0</v>
      </c>
      <c r="AB31" s="228">
        <f t="shared" si="98"/>
        <v>0</v>
      </c>
      <c r="AC31" s="228">
        <f t="shared" si="98"/>
        <v>0</v>
      </c>
      <c r="AD31" s="228">
        <f t="shared" si="98"/>
        <v>0</v>
      </c>
      <c r="AE31" s="228">
        <f t="shared" si="98"/>
        <v>157.5</v>
      </c>
      <c r="AF31" s="228">
        <f t="shared" si="98"/>
        <v>433.125</v>
      </c>
      <c r="AG31" s="228">
        <f t="shared" si="98"/>
        <v>639.84375</v>
      </c>
      <c r="AH31" s="230">
        <f t="shared" si="91"/>
        <v>1230.46875</v>
      </c>
      <c r="AI31" s="1"/>
      <c r="AJ31" s="167">
        <v>35</v>
      </c>
      <c r="AK31" s="168">
        <v>0.05</v>
      </c>
      <c r="AL31" s="340">
        <f>(AL21*$AK$31)*$AJ$31</f>
        <v>1618.75</v>
      </c>
      <c r="AM31" s="340">
        <f t="shared" ref="AM31:AW31" si="99">(AM21*$AK$31)*$AJ$31</f>
        <v>3601.5</v>
      </c>
      <c r="AN31" s="340">
        <f t="shared" si="99"/>
        <v>5103</v>
      </c>
      <c r="AO31" s="340">
        <f t="shared" si="99"/>
        <v>6242.2500000000009</v>
      </c>
      <c r="AP31" s="340">
        <f t="shared" si="99"/>
        <v>7106.75</v>
      </c>
      <c r="AQ31" s="340">
        <f t="shared" si="99"/>
        <v>7763</v>
      </c>
      <c r="AR31" s="340">
        <f t="shared" si="99"/>
        <v>8265.25</v>
      </c>
      <c r="AS31" s="340">
        <f t="shared" si="99"/>
        <v>8648.5</v>
      </c>
      <c r="AT31" s="340">
        <f t="shared" si="99"/>
        <v>8942.5</v>
      </c>
      <c r="AU31" s="340">
        <f t="shared" si="99"/>
        <v>9166.5000000000018</v>
      </c>
      <c r="AV31" s="340">
        <f t="shared" si="99"/>
        <v>9341.5000000000018</v>
      </c>
      <c r="AW31" s="340">
        <f t="shared" si="99"/>
        <v>9476.25</v>
      </c>
      <c r="AX31" s="341">
        <f t="shared" si="93"/>
        <v>85275.75</v>
      </c>
      <c r="AY31" s="1"/>
      <c r="AZ31" s="167">
        <v>35</v>
      </c>
      <c r="BA31" s="168">
        <v>0.05</v>
      </c>
      <c r="BB31" s="427">
        <f>(BB21*$BA$31)*$AZ$31</f>
        <v>10636.500000000002</v>
      </c>
      <c r="BC31" s="427">
        <f t="shared" ref="BC31:BM31" si="100">(BC21*$BA$31)*$AZ$31</f>
        <v>14686</v>
      </c>
      <c r="BD31" s="427">
        <f t="shared" si="100"/>
        <v>17752</v>
      </c>
      <c r="BE31" s="427">
        <f t="shared" si="100"/>
        <v>20077.75</v>
      </c>
      <c r="BF31" s="427">
        <f t="shared" si="100"/>
        <v>21843.5</v>
      </c>
      <c r="BG31" s="427">
        <f t="shared" si="100"/>
        <v>23187.5</v>
      </c>
      <c r="BH31" s="427">
        <f t="shared" si="100"/>
        <v>24213.000000000004</v>
      </c>
      <c r="BI31" s="427">
        <f t="shared" si="100"/>
        <v>24997</v>
      </c>
      <c r="BJ31" s="427">
        <f t="shared" si="100"/>
        <v>25597.25</v>
      </c>
      <c r="BK31" s="427">
        <f t="shared" si="100"/>
        <v>26061</v>
      </c>
      <c r="BL31" s="427">
        <f t="shared" si="100"/>
        <v>26416.25</v>
      </c>
      <c r="BM31" s="427">
        <f t="shared" si="100"/>
        <v>26692.750000000004</v>
      </c>
      <c r="BN31" s="428">
        <f t="shared" si="95"/>
        <v>262160.5</v>
      </c>
      <c r="BO31" s="1"/>
      <c r="BP31" s="167">
        <v>35</v>
      </c>
      <c r="BQ31" s="168">
        <v>0.05</v>
      </c>
      <c r="BR31" s="427">
        <f>(BR21*$BQ$31)*$BP$31</f>
        <v>30415</v>
      </c>
      <c r="BS31" s="427">
        <f t="shared" ref="BS31:CC31" si="101">(BS21*$BQ$31)*$BP$31</f>
        <v>34266.75</v>
      </c>
      <c r="BT31" s="427">
        <f t="shared" si="101"/>
        <v>37189.25</v>
      </c>
      <c r="BU31" s="427">
        <f t="shared" si="101"/>
        <v>39408.25</v>
      </c>
      <c r="BV31" s="427">
        <f t="shared" si="101"/>
        <v>41097</v>
      </c>
      <c r="BW31" s="427">
        <f t="shared" si="101"/>
        <v>42385</v>
      </c>
      <c r="BX31" s="427">
        <f t="shared" si="101"/>
        <v>43370.25</v>
      </c>
      <c r="BY31" s="427">
        <f t="shared" si="101"/>
        <v>44126.25</v>
      </c>
      <c r="BZ31" s="427">
        <f t="shared" si="101"/>
        <v>44707.250000000007</v>
      </c>
      <c r="CA31" s="427">
        <f t="shared" si="101"/>
        <v>45157</v>
      </c>
      <c r="CB31" s="427">
        <f t="shared" si="101"/>
        <v>45503.500000000007</v>
      </c>
      <c r="CC31" s="427">
        <f t="shared" si="101"/>
        <v>45774.750000000007</v>
      </c>
      <c r="CD31" s="428">
        <f t="shared" si="97"/>
        <v>493400.25</v>
      </c>
      <c r="CG31" s="517"/>
    </row>
    <row r="32" spans="2:85" outlineLevel="1" x14ac:dyDescent="0.2">
      <c r="B32" s="72" t="s">
        <v>195</v>
      </c>
      <c r="D32" s="167">
        <v>35</v>
      </c>
      <c r="E32" s="168">
        <v>0</v>
      </c>
      <c r="F32" s="139">
        <v>0</v>
      </c>
      <c r="G32" s="139">
        <v>0</v>
      </c>
      <c r="H32" s="139">
        <v>0</v>
      </c>
      <c r="I32" s="139">
        <v>0</v>
      </c>
      <c r="J32" s="139">
        <v>0</v>
      </c>
      <c r="K32" s="139">
        <v>0</v>
      </c>
      <c r="L32" s="139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v>0</v>
      </c>
      <c r="R32" s="142">
        <f>SUM(F32:Q32)</f>
        <v>0</v>
      </c>
      <c r="S32" s="303"/>
      <c r="T32" s="167">
        <v>50</v>
      </c>
      <c r="U32" s="168">
        <v>0.55000000000000004</v>
      </c>
      <c r="V32" s="228">
        <f>(V21*$U$32)*$T$32</f>
        <v>0</v>
      </c>
      <c r="W32" s="228">
        <f t="shared" ref="W32:AG32" si="102">(W20*$U$32)*$T$32</f>
        <v>0</v>
      </c>
      <c r="X32" s="228">
        <f t="shared" si="102"/>
        <v>0</v>
      </c>
      <c r="Y32" s="228">
        <f t="shared" si="102"/>
        <v>0</v>
      </c>
      <c r="Z32" s="228">
        <f t="shared" si="102"/>
        <v>0</v>
      </c>
      <c r="AA32" s="228">
        <f t="shared" si="102"/>
        <v>0</v>
      </c>
      <c r="AB32" s="228">
        <f t="shared" si="102"/>
        <v>0</v>
      </c>
      <c r="AC32" s="228">
        <f t="shared" si="102"/>
        <v>0</v>
      </c>
      <c r="AD32" s="228">
        <f t="shared" si="102"/>
        <v>0</v>
      </c>
      <c r="AE32" s="228">
        <f t="shared" si="102"/>
        <v>2475.0000000000005</v>
      </c>
      <c r="AF32" s="228">
        <f t="shared" si="102"/>
        <v>6806.25</v>
      </c>
      <c r="AG32" s="228">
        <f t="shared" si="102"/>
        <v>10054.687500000002</v>
      </c>
      <c r="AH32" s="230">
        <f t="shared" si="91"/>
        <v>19335.9375</v>
      </c>
      <c r="AI32" s="303"/>
      <c r="AJ32" s="167">
        <v>50</v>
      </c>
      <c r="AK32" s="168">
        <v>0.55000000000000004</v>
      </c>
      <c r="AL32" s="340">
        <f>(AL21*$AK$32)*$AJ$32</f>
        <v>25437.500000000004</v>
      </c>
      <c r="AM32" s="340">
        <f t="shared" ref="AM32:AW32" si="103">(AM21*$AK$32)*$AJ$32</f>
        <v>56595.000000000007</v>
      </c>
      <c r="AN32" s="340">
        <f t="shared" si="103"/>
        <v>80190.000000000015</v>
      </c>
      <c r="AO32" s="340">
        <f t="shared" si="103"/>
        <v>98092.5</v>
      </c>
      <c r="AP32" s="340">
        <f t="shared" si="103"/>
        <v>111677.50000000001</v>
      </c>
      <c r="AQ32" s="340">
        <f t="shared" si="103"/>
        <v>121990.00000000001</v>
      </c>
      <c r="AR32" s="340">
        <f t="shared" si="103"/>
        <v>129882.5</v>
      </c>
      <c r="AS32" s="340">
        <f t="shared" si="103"/>
        <v>135905.00000000003</v>
      </c>
      <c r="AT32" s="340">
        <f t="shared" si="103"/>
        <v>140525</v>
      </c>
      <c r="AU32" s="340">
        <f t="shared" si="103"/>
        <v>144045</v>
      </c>
      <c r="AV32" s="340">
        <f t="shared" si="103"/>
        <v>146795</v>
      </c>
      <c r="AW32" s="340">
        <f t="shared" si="103"/>
        <v>148912.50000000003</v>
      </c>
      <c r="AX32" s="341">
        <f t="shared" si="93"/>
        <v>1340047.5</v>
      </c>
      <c r="AY32" s="303"/>
      <c r="AZ32" s="167">
        <v>50</v>
      </c>
      <c r="BA32" s="168">
        <v>0.55000000000000004</v>
      </c>
      <c r="BB32" s="427">
        <f>(BB21*$BA$32)*$AZ$32</f>
        <v>167145</v>
      </c>
      <c r="BC32" s="427">
        <f t="shared" ref="BC32:BM32" si="104">(BC21*$BA$32)*$AZ$32</f>
        <v>230780.00000000003</v>
      </c>
      <c r="BD32" s="427">
        <f t="shared" si="104"/>
        <v>278960.00000000006</v>
      </c>
      <c r="BE32" s="427">
        <f t="shared" si="104"/>
        <v>315507.5</v>
      </c>
      <c r="BF32" s="427">
        <f t="shared" si="104"/>
        <v>343255</v>
      </c>
      <c r="BG32" s="427">
        <f t="shared" si="104"/>
        <v>364375.00000000006</v>
      </c>
      <c r="BH32" s="427">
        <f t="shared" si="104"/>
        <v>380490</v>
      </c>
      <c r="BI32" s="427">
        <f t="shared" si="104"/>
        <v>392810.00000000006</v>
      </c>
      <c r="BJ32" s="427">
        <f t="shared" si="104"/>
        <v>402242.5</v>
      </c>
      <c r="BK32" s="427">
        <f t="shared" si="104"/>
        <v>409530</v>
      </c>
      <c r="BL32" s="427">
        <f t="shared" si="104"/>
        <v>415112.5</v>
      </c>
      <c r="BM32" s="427">
        <f t="shared" si="104"/>
        <v>419457.50000000006</v>
      </c>
      <c r="BN32" s="428">
        <f t="shared" si="95"/>
        <v>4119665</v>
      </c>
      <c r="BO32" s="303"/>
      <c r="BP32" s="167">
        <v>50</v>
      </c>
      <c r="BQ32" s="168">
        <v>0.55000000000000004</v>
      </c>
      <c r="BR32" s="427">
        <f>(BR21*$BQ$32)*$BP$32</f>
        <v>477950</v>
      </c>
      <c r="BS32" s="427">
        <f t="shared" ref="BS32:CC32" si="105">(BS21*$BQ$32)*$BP$32</f>
        <v>538477.5</v>
      </c>
      <c r="BT32" s="427">
        <f t="shared" si="105"/>
        <v>584402.5</v>
      </c>
      <c r="BU32" s="427">
        <f t="shared" si="105"/>
        <v>619272.5</v>
      </c>
      <c r="BV32" s="427">
        <f t="shared" si="105"/>
        <v>645810</v>
      </c>
      <c r="BW32" s="427">
        <f t="shared" si="105"/>
        <v>666050.00000000012</v>
      </c>
      <c r="BX32" s="427">
        <f t="shared" si="105"/>
        <v>681532.50000000012</v>
      </c>
      <c r="BY32" s="427">
        <f t="shared" si="105"/>
        <v>693412.50000000012</v>
      </c>
      <c r="BZ32" s="427">
        <f t="shared" si="105"/>
        <v>702542.5</v>
      </c>
      <c r="CA32" s="427">
        <f t="shared" si="105"/>
        <v>709610</v>
      </c>
      <c r="CB32" s="427">
        <f t="shared" si="105"/>
        <v>715055</v>
      </c>
      <c r="CC32" s="427">
        <f t="shared" si="105"/>
        <v>719317.5</v>
      </c>
      <c r="CD32" s="428">
        <f t="shared" si="97"/>
        <v>7753432.5</v>
      </c>
      <c r="CF32" s="517"/>
      <c r="CG32" s="517"/>
    </row>
    <row r="33" spans="2:85" outlineLevel="1" x14ac:dyDescent="0.2">
      <c r="B33" s="72" t="s">
        <v>196</v>
      </c>
      <c r="D33" s="167"/>
      <c r="E33" s="168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42"/>
      <c r="S33" s="303"/>
      <c r="T33" s="167">
        <v>75</v>
      </c>
      <c r="U33" s="168">
        <v>0.1</v>
      </c>
      <c r="V33" s="228">
        <f>(V21*$U$33)*$T$33</f>
        <v>0</v>
      </c>
      <c r="W33" s="228">
        <f t="shared" ref="W33:AG33" si="106">(W20*$U$33)*$T$33</f>
        <v>0</v>
      </c>
      <c r="X33" s="228">
        <f t="shared" si="106"/>
        <v>0</v>
      </c>
      <c r="Y33" s="228">
        <f t="shared" si="106"/>
        <v>0</v>
      </c>
      <c r="Z33" s="228">
        <f t="shared" si="106"/>
        <v>0</v>
      </c>
      <c r="AA33" s="228">
        <f t="shared" si="106"/>
        <v>0</v>
      </c>
      <c r="AB33" s="228">
        <f t="shared" si="106"/>
        <v>0</v>
      </c>
      <c r="AC33" s="228">
        <f t="shared" si="106"/>
        <v>0</v>
      </c>
      <c r="AD33" s="228">
        <f t="shared" si="106"/>
        <v>0</v>
      </c>
      <c r="AE33" s="228">
        <f t="shared" si="106"/>
        <v>675</v>
      </c>
      <c r="AF33" s="228">
        <f t="shared" si="106"/>
        <v>1856.25</v>
      </c>
      <c r="AG33" s="228">
        <f t="shared" si="106"/>
        <v>2742.1875</v>
      </c>
      <c r="AH33" s="230">
        <f t="shared" si="91"/>
        <v>5273.4375</v>
      </c>
      <c r="AI33" s="303"/>
      <c r="AJ33" s="167">
        <v>75</v>
      </c>
      <c r="AK33" s="168">
        <v>0.1</v>
      </c>
      <c r="AL33" s="340">
        <f>(AL21*$AK$33)*$AJ$33</f>
        <v>6937.5</v>
      </c>
      <c r="AM33" s="340">
        <f t="shared" ref="AM33:AW33" si="107">(AM21*$AK$33)*$AJ$33</f>
        <v>15435</v>
      </c>
      <c r="AN33" s="340">
        <f t="shared" si="107"/>
        <v>21870</v>
      </c>
      <c r="AO33" s="340">
        <f t="shared" si="107"/>
        <v>26752.500000000004</v>
      </c>
      <c r="AP33" s="340">
        <f t="shared" si="107"/>
        <v>30457.5</v>
      </c>
      <c r="AQ33" s="340">
        <f t="shared" si="107"/>
        <v>33270</v>
      </c>
      <c r="AR33" s="340">
        <f t="shared" si="107"/>
        <v>35422.5</v>
      </c>
      <c r="AS33" s="340">
        <f t="shared" si="107"/>
        <v>37065</v>
      </c>
      <c r="AT33" s="340">
        <f t="shared" si="107"/>
        <v>38325</v>
      </c>
      <c r="AU33" s="340">
        <f t="shared" si="107"/>
        <v>39285.000000000007</v>
      </c>
      <c r="AV33" s="340">
        <f t="shared" si="107"/>
        <v>40035.000000000007</v>
      </c>
      <c r="AW33" s="340">
        <f t="shared" si="107"/>
        <v>40612.5</v>
      </c>
      <c r="AX33" s="341">
        <f t="shared" si="93"/>
        <v>365467.5</v>
      </c>
      <c r="AY33" s="303"/>
      <c r="AZ33" s="167">
        <v>75</v>
      </c>
      <c r="BA33" s="168">
        <v>0.1</v>
      </c>
      <c r="BB33" s="427">
        <f>(BB21*$BA$33)*$AZ$33</f>
        <v>45585.000000000007</v>
      </c>
      <c r="BC33" s="427">
        <f t="shared" ref="BC33:BM33" si="108">(BC21*$BA$33)*$AZ$33</f>
        <v>62940</v>
      </c>
      <c r="BD33" s="427">
        <f t="shared" si="108"/>
        <v>76080</v>
      </c>
      <c r="BE33" s="427">
        <f t="shared" si="108"/>
        <v>86047.5</v>
      </c>
      <c r="BF33" s="427">
        <f t="shared" si="108"/>
        <v>93615</v>
      </c>
      <c r="BG33" s="427">
        <f t="shared" si="108"/>
        <v>99375</v>
      </c>
      <c r="BH33" s="427">
        <f t="shared" si="108"/>
        <v>103770.00000000001</v>
      </c>
      <c r="BI33" s="427">
        <f t="shared" si="108"/>
        <v>107130</v>
      </c>
      <c r="BJ33" s="427">
        <f t="shared" si="108"/>
        <v>109702.5</v>
      </c>
      <c r="BK33" s="427">
        <f t="shared" si="108"/>
        <v>111690</v>
      </c>
      <c r="BL33" s="427">
        <f t="shared" si="108"/>
        <v>113212.5</v>
      </c>
      <c r="BM33" s="427">
        <f t="shared" si="108"/>
        <v>114397.50000000001</v>
      </c>
      <c r="BN33" s="428">
        <f t="shared" si="95"/>
        <v>1123545</v>
      </c>
      <c r="BO33" s="303"/>
      <c r="BP33" s="167">
        <v>75</v>
      </c>
      <c r="BQ33" s="168">
        <v>0.1</v>
      </c>
      <c r="BR33" s="427">
        <f>(BR21*$BQ$33)*$BP$33</f>
        <v>130350</v>
      </c>
      <c r="BS33" s="427">
        <f t="shared" ref="BS33:CC33" si="109">(BS21*$BQ$33)*$BP$33</f>
        <v>146857.5</v>
      </c>
      <c r="BT33" s="427">
        <f t="shared" si="109"/>
        <v>159382.5</v>
      </c>
      <c r="BU33" s="427">
        <f t="shared" si="109"/>
        <v>168892.5</v>
      </c>
      <c r="BV33" s="427">
        <f t="shared" si="109"/>
        <v>176130</v>
      </c>
      <c r="BW33" s="427">
        <f t="shared" si="109"/>
        <v>181650</v>
      </c>
      <c r="BX33" s="427">
        <f t="shared" si="109"/>
        <v>185872.5</v>
      </c>
      <c r="BY33" s="427">
        <f t="shared" si="109"/>
        <v>189112.5</v>
      </c>
      <c r="BZ33" s="427">
        <f t="shared" si="109"/>
        <v>191602.50000000003</v>
      </c>
      <c r="CA33" s="427">
        <f t="shared" si="109"/>
        <v>193530</v>
      </c>
      <c r="CB33" s="427">
        <f t="shared" si="109"/>
        <v>195015.00000000003</v>
      </c>
      <c r="CC33" s="427">
        <f t="shared" si="109"/>
        <v>196177.50000000003</v>
      </c>
      <c r="CD33" s="428">
        <f t="shared" si="97"/>
        <v>2114572.5</v>
      </c>
      <c r="CF33" s="517"/>
      <c r="CG33" s="517"/>
    </row>
    <row r="34" spans="2:85" outlineLevel="1" x14ac:dyDescent="0.2">
      <c r="B34" s="72" t="s">
        <v>197</v>
      </c>
      <c r="D34" s="167"/>
      <c r="E34" s="168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42"/>
      <c r="S34" s="303"/>
      <c r="T34" s="167">
        <v>100</v>
      </c>
      <c r="U34" s="168">
        <v>0.1</v>
      </c>
      <c r="V34" s="228">
        <f>(V21*$U$34)*$T$34</f>
        <v>0</v>
      </c>
      <c r="W34" s="228">
        <f t="shared" ref="W34:AG34" si="110">(W20*$U$34)*$T$34</f>
        <v>0</v>
      </c>
      <c r="X34" s="228">
        <f t="shared" si="110"/>
        <v>0</v>
      </c>
      <c r="Y34" s="228">
        <f t="shared" si="110"/>
        <v>0</v>
      </c>
      <c r="Z34" s="228">
        <f t="shared" si="110"/>
        <v>0</v>
      </c>
      <c r="AA34" s="228">
        <f t="shared" si="110"/>
        <v>0</v>
      </c>
      <c r="AB34" s="228">
        <f t="shared" si="110"/>
        <v>0</v>
      </c>
      <c r="AC34" s="228">
        <f t="shared" si="110"/>
        <v>0</v>
      </c>
      <c r="AD34" s="228">
        <f t="shared" si="110"/>
        <v>0</v>
      </c>
      <c r="AE34" s="228">
        <f t="shared" si="110"/>
        <v>900</v>
      </c>
      <c r="AF34" s="228">
        <f t="shared" si="110"/>
        <v>2475</v>
      </c>
      <c r="AG34" s="228">
        <f t="shared" si="110"/>
        <v>3656.25</v>
      </c>
      <c r="AH34" s="230">
        <f t="shared" si="91"/>
        <v>7031.25</v>
      </c>
      <c r="AI34" s="303"/>
      <c r="AJ34" s="167">
        <v>100</v>
      </c>
      <c r="AK34" s="168">
        <v>0.1</v>
      </c>
      <c r="AL34" s="340">
        <f>(AL21*$AK$34)*$AJ$34</f>
        <v>9250</v>
      </c>
      <c r="AM34" s="339">
        <f>(AM21*$AK$34)*$AJ$34</f>
        <v>20580</v>
      </c>
      <c r="AN34" s="340">
        <f t="shared" ref="AN34:AW34" si="111">(AN21*$AK$34)*$AJ$34</f>
        <v>29160.000000000004</v>
      </c>
      <c r="AO34" s="340">
        <f t="shared" si="111"/>
        <v>35670.000000000007</v>
      </c>
      <c r="AP34" s="340">
        <f t="shared" si="111"/>
        <v>40610</v>
      </c>
      <c r="AQ34" s="340">
        <f t="shared" si="111"/>
        <v>44360</v>
      </c>
      <c r="AR34" s="340">
        <f t="shared" si="111"/>
        <v>47230</v>
      </c>
      <c r="AS34" s="340">
        <f t="shared" si="111"/>
        <v>49420.000000000007</v>
      </c>
      <c r="AT34" s="340">
        <f t="shared" si="111"/>
        <v>51100</v>
      </c>
      <c r="AU34" s="340">
        <f t="shared" si="111"/>
        <v>52380.000000000007</v>
      </c>
      <c r="AV34" s="340">
        <f t="shared" si="111"/>
        <v>53380.000000000007</v>
      </c>
      <c r="AW34" s="340">
        <f t="shared" si="111"/>
        <v>54150</v>
      </c>
      <c r="AX34" s="341">
        <f t="shared" si="93"/>
        <v>487290</v>
      </c>
      <c r="AY34" s="303"/>
      <c r="AZ34" s="167">
        <v>100</v>
      </c>
      <c r="BA34" s="168">
        <v>0.1</v>
      </c>
      <c r="BB34" s="427">
        <f>(BB21*$BA$34)*$AZ$34</f>
        <v>60780.000000000007</v>
      </c>
      <c r="BC34" s="427">
        <f t="shared" ref="BC34:BM34" si="112">(BC21*$BA$34)*$AZ$34</f>
        <v>83920</v>
      </c>
      <c r="BD34" s="427">
        <f t="shared" si="112"/>
        <v>101440.00000000001</v>
      </c>
      <c r="BE34" s="427">
        <f t="shared" si="112"/>
        <v>114730</v>
      </c>
      <c r="BF34" s="427">
        <f t="shared" si="112"/>
        <v>124820</v>
      </c>
      <c r="BG34" s="427">
        <f t="shared" si="112"/>
        <v>132500</v>
      </c>
      <c r="BH34" s="427">
        <f t="shared" si="112"/>
        <v>138360</v>
      </c>
      <c r="BI34" s="427">
        <f t="shared" si="112"/>
        <v>142840</v>
      </c>
      <c r="BJ34" s="427">
        <f t="shared" si="112"/>
        <v>146270</v>
      </c>
      <c r="BK34" s="427">
        <f t="shared" si="112"/>
        <v>148920</v>
      </c>
      <c r="BL34" s="427">
        <f t="shared" si="112"/>
        <v>150950</v>
      </c>
      <c r="BM34" s="427">
        <f t="shared" si="112"/>
        <v>152530.00000000003</v>
      </c>
      <c r="BN34" s="428">
        <f t="shared" si="95"/>
        <v>1498060</v>
      </c>
      <c r="BO34" s="303"/>
      <c r="BP34" s="167">
        <v>100</v>
      </c>
      <c r="BQ34" s="168">
        <v>0.1</v>
      </c>
      <c r="BR34" s="427">
        <f>(BR21*$BQ$34)*$BP$34</f>
        <v>173800</v>
      </c>
      <c r="BS34" s="427">
        <f t="shared" ref="BS34:CC34" si="113">(BS21*$BQ$34)*$BP$34</f>
        <v>195810</v>
      </c>
      <c r="BT34" s="427">
        <f t="shared" si="113"/>
        <v>212510</v>
      </c>
      <c r="BU34" s="427">
        <f t="shared" si="113"/>
        <v>225190</v>
      </c>
      <c r="BV34" s="427">
        <f t="shared" si="113"/>
        <v>234840</v>
      </c>
      <c r="BW34" s="427">
        <f t="shared" si="113"/>
        <v>242200</v>
      </c>
      <c r="BX34" s="427">
        <f t="shared" si="113"/>
        <v>247830.00000000003</v>
      </c>
      <c r="BY34" s="427">
        <f t="shared" si="113"/>
        <v>252150</v>
      </c>
      <c r="BZ34" s="427">
        <f t="shared" si="113"/>
        <v>255470.00000000003</v>
      </c>
      <c r="CA34" s="427">
        <f t="shared" si="113"/>
        <v>258040</v>
      </c>
      <c r="CB34" s="427">
        <f t="shared" si="113"/>
        <v>260020.00000000003</v>
      </c>
      <c r="CC34" s="427">
        <f t="shared" si="113"/>
        <v>261570.00000000003</v>
      </c>
      <c r="CD34" s="428">
        <f t="shared" si="97"/>
        <v>2819430</v>
      </c>
      <c r="CF34" s="517"/>
      <c r="CG34" s="517"/>
    </row>
    <row r="35" spans="2:85" outlineLevel="1" x14ac:dyDescent="0.2">
      <c r="B35" s="72" t="s">
        <v>198</v>
      </c>
      <c r="D35" s="167"/>
      <c r="E35" s="168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42"/>
      <c r="S35" s="303"/>
      <c r="T35" s="167">
        <v>150</v>
      </c>
      <c r="U35" s="168">
        <v>0.04</v>
      </c>
      <c r="V35" s="228">
        <f>(V21*$U$35)*$T$35</f>
        <v>0</v>
      </c>
      <c r="W35" s="228">
        <f t="shared" ref="W35:AG35" si="114">(W20*$U$35)*$T$35</f>
        <v>0</v>
      </c>
      <c r="X35" s="228">
        <f t="shared" si="114"/>
        <v>0</v>
      </c>
      <c r="Y35" s="228">
        <f t="shared" si="114"/>
        <v>0</v>
      </c>
      <c r="Z35" s="228">
        <f t="shared" si="114"/>
        <v>0</v>
      </c>
      <c r="AA35" s="228">
        <f t="shared" si="114"/>
        <v>0</v>
      </c>
      <c r="AB35" s="228">
        <f t="shared" si="114"/>
        <v>0</v>
      </c>
      <c r="AC35" s="228">
        <f t="shared" si="114"/>
        <v>0</v>
      </c>
      <c r="AD35" s="228">
        <f t="shared" si="114"/>
        <v>0</v>
      </c>
      <c r="AE35" s="228">
        <f t="shared" si="114"/>
        <v>540</v>
      </c>
      <c r="AF35" s="228">
        <f t="shared" si="114"/>
        <v>1485</v>
      </c>
      <c r="AG35" s="228">
        <f t="shared" si="114"/>
        <v>2193.75</v>
      </c>
      <c r="AH35" s="230">
        <f t="shared" si="91"/>
        <v>4218.75</v>
      </c>
      <c r="AI35" s="303"/>
      <c r="AJ35" s="167">
        <v>150</v>
      </c>
      <c r="AK35" s="168">
        <v>0.04</v>
      </c>
      <c r="AL35" s="340">
        <f>(AL21*$AK$35)*$AJ$35</f>
        <v>5550</v>
      </c>
      <c r="AM35" s="340">
        <f t="shared" ref="AM35:AW35" si="115">(AM21*$AK$35)*$AJ$35</f>
        <v>12348.000000000002</v>
      </c>
      <c r="AN35" s="340">
        <f t="shared" si="115"/>
        <v>17496</v>
      </c>
      <c r="AO35" s="340">
        <f t="shared" si="115"/>
        <v>21402</v>
      </c>
      <c r="AP35" s="340">
        <f t="shared" si="115"/>
        <v>24366</v>
      </c>
      <c r="AQ35" s="340">
        <f t="shared" si="115"/>
        <v>26616</v>
      </c>
      <c r="AR35" s="340">
        <f t="shared" si="115"/>
        <v>28338.000000000004</v>
      </c>
      <c r="AS35" s="340">
        <f t="shared" si="115"/>
        <v>29652</v>
      </c>
      <c r="AT35" s="340">
        <f t="shared" si="115"/>
        <v>30660</v>
      </c>
      <c r="AU35" s="340">
        <f t="shared" si="115"/>
        <v>31428</v>
      </c>
      <c r="AV35" s="340">
        <f t="shared" si="115"/>
        <v>32028</v>
      </c>
      <c r="AW35" s="340">
        <f t="shared" si="115"/>
        <v>32490</v>
      </c>
      <c r="AX35" s="341">
        <f t="shared" si="93"/>
        <v>292374</v>
      </c>
      <c r="AY35" s="303"/>
      <c r="AZ35" s="167">
        <v>150</v>
      </c>
      <c r="BA35" s="168">
        <v>0.04</v>
      </c>
      <c r="BB35" s="427">
        <f>(BB21*$BA$35)*$AZ$35</f>
        <v>36468</v>
      </c>
      <c r="BC35" s="427">
        <f t="shared" ref="BC35:BM35" si="116">(BC21*$BA$35)*$AZ$35</f>
        <v>50352</v>
      </c>
      <c r="BD35" s="427">
        <f t="shared" si="116"/>
        <v>60864</v>
      </c>
      <c r="BE35" s="427">
        <f t="shared" si="116"/>
        <v>68838</v>
      </c>
      <c r="BF35" s="427">
        <f t="shared" si="116"/>
        <v>74892</v>
      </c>
      <c r="BG35" s="427">
        <f t="shared" si="116"/>
        <v>79500</v>
      </c>
      <c r="BH35" s="427">
        <f t="shared" si="116"/>
        <v>83016.000000000015</v>
      </c>
      <c r="BI35" s="427">
        <f t="shared" si="116"/>
        <v>85704</v>
      </c>
      <c r="BJ35" s="427">
        <f>(BJ21*$BA$35)*$AZ$35</f>
        <v>87762</v>
      </c>
      <c r="BK35" s="427">
        <f t="shared" si="116"/>
        <v>89352.000000000015</v>
      </c>
      <c r="BL35" s="427">
        <f t="shared" si="116"/>
        <v>90570.000000000015</v>
      </c>
      <c r="BM35" s="427">
        <f t="shared" si="116"/>
        <v>91518</v>
      </c>
      <c r="BN35" s="428">
        <f t="shared" si="95"/>
        <v>898836</v>
      </c>
      <c r="BO35" s="303"/>
      <c r="BP35" s="167">
        <v>150</v>
      </c>
      <c r="BQ35" s="168">
        <v>0.04</v>
      </c>
      <c r="BR35" s="427">
        <f>(BR21*$BQ$35)*$BP$35</f>
        <v>104280</v>
      </c>
      <c r="BS35" s="427">
        <f t="shared" ref="BS35:CC35" si="117">(BS21*$BQ$35)*$BP$35</f>
        <v>117486</v>
      </c>
      <c r="BT35" s="427">
        <f t="shared" si="117"/>
        <v>127506</v>
      </c>
      <c r="BU35" s="427">
        <f t="shared" si="117"/>
        <v>135114</v>
      </c>
      <c r="BV35" s="427">
        <f t="shared" si="117"/>
        <v>140904</v>
      </c>
      <c r="BW35" s="427">
        <f t="shared" si="117"/>
        <v>145320</v>
      </c>
      <c r="BX35" s="427">
        <f t="shared" si="117"/>
        <v>148698</v>
      </c>
      <c r="BY35" s="427">
        <f t="shared" si="117"/>
        <v>151290</v>
      </c>
      <c r="BZ35" s="427">
        <f t="shared" si="117"/>
        <v>153282</v>
      </c>
      <c r="CA35" s="427">
        <f t="shared" si="117"/>
        <v>154824</v>
      </c>
      <c r="CB35" s="427">
        <f t="shared" si="117"/>
        <v>156012</v>
      </c>
      <c r="CC35" s="427">
        <f t="shared" si="117"/>
        <v>156942</v>
      </c>
      <c r="CD35" s="428">
        <f t="shared" si="97"/>
        <v>1691658</v>
      </c>
      <c r="CF35" s="517"/>
      <c r="CG35" s="517"/>
    </row>
    <row r="36" spans="2:85" outlineLevel="1" x14ac:dyDescent="0.2">
      <c r="B36" s="72" t="s">
        <v>199</v>
      </c>
      <c r="D36" s="167"/>
      <c r="E36" s="168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42"/>
      <c r="S36" s="303"/>
      <c r="T36" s="167">
        <v>225</v>
      </c>
      <c r="U36" s="168">
        <v>0.03</v>
      </c>
      <c r="V36" s="228">
        <f>(V21*$U$36)*$T$36</f>
        <v>0</v>
      </c>
      <c r="W36" s="228">
        <f t="shared" ref="W36:AG36" si="118">(W20*$U$36)*$T$36</f>
        <v>0</v>
      </c>
      <c r="X36" s="228">
        <f t="shared" si="118"/>
        <v>0</v>
      </c>
      <c r="Y36" s="228">
        <f t="shared" si="118"/>
        <v>0</v>
      </c>
      <c r="Z36" s="228">
        <f t="shared" si="118"/>
        <v>0</v>
      </c>
      <c r="AA36" s="228">
        <f t="shared" si="118"/>
        <v>0</v>
      </c>
      <c r="AB36" s="228">
        <f t="shared" si="118"/>
        <v>0</v>
      </c>
      <c r="AC36" s="228">
        <f t="shared" si="118"/>
        <v>0</v>
      </c>
      <c r="AD36" s="228">
        <f t="shared" si="118"/>
        <v>0</v>
      </c>
      <c r="AE36" s="228">
        <f t="shared" si="118"/>
        <v>607.49999999999989</v>
      </c>
      <c r="AF36" s="228">
        <f t="shared" si="118"/>
        <v>1670.625</v>
      </c>
      <c r="AG36" s="228">
        <f t="shared" si="118"/>
        <v>2467.96875</v>
      </c>
      <c r="AH36" s="230">
        <f t="shared" si="91"/>
        <v>4746.09375</v>
      </c>
      <c r="AI36" s="303"/>
      <c r="AJ36" s="167">
        <v>250</v>
      </c>
      <c r="AK36" s="168">
        <v>0.03</v>
      </c>
      <c r="AL36" s="340">
        <f>(AL21*$AK$36)*$AJ$36</f>
        <v>6937.5</v>
      </c>
      <c r="AM36" s="340">
        <f t="shared" ref="AM36:AW36" si="119">(AM21*$AK$36)*$AJ$36</f>
        <v>15434.999999999998</v>
      </c>
      <c r="AN36" s="340">
        <f t="shared" si="119"/>
        <v>21869.999999999996</v>
      </c>
      <c r="AO36" s="340">
        <f t="shared" si="119"/>
        <v>26752.499999999996</v>
      </c>
      <c r="AP36" s="340">
        <f t="shared" si="119"/>
        <v>30457.5</v>
      </c>
      <c r="AQ36" s="340">
        <f t="shared" si="119"/>
        <v>33269.999999999993</v>
      </c>
      <c r="AR36" s="340">
        <f t="shared" si="119"/>
        <v>35422.5</v>
      </c>
      <c r="AS36" s="340">
        <f t="shared" si="119"/>
        <v>37065</v>
      </c>
      <c r="AT36" s="340">
        <f t="shared" si="119"/>
        <v>38324.999999999993</v>
      </c>
      <c r="AU36" s="340">
        <f t="shared" si="119"/>
        <v>39285</v>
      </c>
      <c r="AV36" s="340">
        <f t="shared" si="119"/>
        <v>40035</v>
      </c>
      <c r="AW36" s="340">
        <f t="shared" si="119"/>
        <v>40612.5</v>
      </c>
      <c r="AX36" s="341">
        <f t="shared" si="93"/>
        <v>365467.5</v>
      </c>
      <c r="AY36" s="303"/>
      <c r="AZ36" s="167">
        <v>250</v>
      </c>
      <c r="BA36" s="168">
        <v>0.03</v>
      </c>
      <c r="BB36" s="427">
        <f>(BB21*$BA$36)*$AZ$36</f>
        <v>45585</v>
      </c>
      <c r="BC36" s="427">
        <f t="shared" ref="BC36:BM36" si="120">(BC21*$BA$36)*$AZ$36</f>
        <v>62940</v>
      </c>
      <c r="BD36" s="427">
        <f t="shared" si="120"/>
        <v>76080</v>
      </c>
      <c r="BE36" s="427">
        <f t="shared" si="120"/>
        <v>86047.5</v>
      </c>
      <c r="BF36" s="427">
        <f t="shared" si="120"/>
        <v>93615</v>
      </c>
      <c r="BG36" s="427">
        <f t="shared" si="120"/>
        <v>99375</v>
      </c>
      <c r="BH36" s="427">
        <f t="shared" si="120"/>
        <v>103770</v>
      </c>
      <c r="BI36" s="427">
        <f t="shared" si="120"/>
        <v>107130</v>
      </c>
      <c r="BJ36" s="427">
        <f t="shared" si="120"/>
        <v>109702.5</v>
      </c>
      <c r="BK36" s="427">
        <f t="shared" si="120"/>
        <v>111690</v>
      </c>
      <c r="BL36" s="427">
        <f t="shared" si="120"/>
        <v>113212.49999999999</v>
      </c>
      <c r="BM36" s="427">
        <f t="shared" si="120"/>
        <v>114397.5</v>
      </c>
      <c r="BN36" s="428">
        <f t="shared" si="95"/>
        <v>1123545</v>
      </c>
      <c r="BO36" s="303"/>
      <c r="BP36" s="167">
        <v>250</v>
      </c>
      <c r="BQ36" s="168">
        <v>0.03</v>
      </c>
      <c r="BR36" s="427">
        <f>(BR21*$BQ$36)*$BP$36</f>
        <v>130350</v>
      </c>
      <c r="BS36" s="427">
        <f t="shared" ref="BS36:CC36" si="121">(BS21*$BQ$36)*$BP$36</f>
        <v>146857.5</v>
      </c>
      <c r="BT36" s="427">
        <f t="shared" si="121"/>
        <v>159382.5</v>
      </c>
      <c r="BU36" s="427">
        <f t="shared" si="121"/>
        <v>168892.49999999997</v>
      </c>
      <c r="BV36" s="427">
        <f t="shared" si="121"/>
        <v>176130</v>
      </c>
      <c r="BW36" s="427">
        <f t="shared" si="121"/>
        <v>181650</v>
      </c>
      <c r="BX36" s="427">
        <f t="shared" si="121"/>
        <v>185872.5</v>
      </c>
      <c r="BY36" s="427">
        <f t="shared" si="121"/>
        <v>189112.49999999997</v>
      </c>
      <c r="BZ36" s="427">
        <f t="shared" si="121"/>
        <v>191602.5</v>
      </c>
      <c r="CA36" s="427">
        <f t="shared" si="121"/>
        <v>193530</v>
      </c>
      <c r="CB36" s="427">
        <f t="shared" si="121"/>
        <v>195015</v>
      </c>
      <c r="CC36" s="427">
        <f t="shared" si="121"/>
        <v>196177.49999999997</v>
      </c>
      <c r="CD36" s="428">
        <f t="shared" si="97"/>
        <v>2114572.5</v>
      </c>
      <c r="CF36" s="517"/>
      <c r="CG36" s="517"/>
    </row>
    <row r="37" spans="2:85" outlineLevel="1" x14ac:dyDescent="0.2">
      <c r="B37" s="72" t="s">
        <v>200</v>
      </c>
      <c r="D37" s="167"/>
      <c r="E37" s="168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42"/>
      <c r="S37" s="303"/>
      <c r="T37" s="167">
        <v>350</v>
      </c>
      <c r="U37" s="168">
        <v>0.02</v>
      </c>
      <c r="V37" s="228">
        <f>(V21*$U$37)*$T$37</f>
        <v>0</v>
      </c>
      <c r="W37" s="228">
        <f t="shared" ref="W37:AG37" si="122">(W20*$U$37)*$T$37</f>
        <v>0</v>
      </c>
      <c r="X37" s="228">
        <f t="shared" si="122"/>
        <v>0</v>
      </c>
      <c r="Y37" s="228">
        <f t="shared" si="122"/>
        <v>0</v>
      </c>
      <c r="Z37" s="228">
        <f t="shared" si="122"/>
        <v>0</v>
      </c>
      <c r="AA37" s="228">
        <f t="shared" si="122"/>
        <v>0</v>
      </c>
      <c r="AB37" s="228">
        <f t="shared" si="122"/>
        <v>0</v>
      </c>
      <c r="AC37" s="228">
        <f t="shared" si="122"/>
        <v>0</v>
      </c>
      <c r="AD37" s="228">
        <f t="shared" si="122"/>
        <v>0</v>
      </c>
      <c r="AE37" s="228">
        <f t="shared" si="122"/>
        <v>630</v>
      </c>
      <c r="AF37" s="228">
        <f t="shared" si="122"/>
        <v>1732.5</v>
      </c>
      <c r="AG37" s="228">
        <f t="shared" si="122"/>
        <v>2559.375</v>
      </c>
      <c r="AH37" s="230">
        <f t="shared" si="91"/>
        <v>4921.875</v>
      </c>
      <c r="AI37" s="303"/>
      <c r="AJ37" s="167">
        <v>500</v>
      </c>
      <c r="AK37" s="168">
        <v>0.02</v>
      </c>
      <c r="AL37" s="340">
        <f>(AL21*$AK$37)*$AJ$37</f>
        <v>9250</v>
      </c>
      <c r="AM37" s="340">
        <f t="shared" ref="AM37:AW37" si="123">(AM21*$AK$37)*$AJ$37</f>
        <v>20580.000000000004</v>
      </c>
      <c r="AN37" s="340">
        <f t="shared" si="123"/>
        <v>29160</v>
      </c>
      <c r="AO37" s="340">
        <f t="shared" si="123"/>
        <v>35670</v>
      </c>
      <c r="AP37" s="340">
        <f t="shared" si="123"/>
        <v>40610</v>
      </c>
      <c r="AQ37" s="340">
        <f t="shared" si="123"/>
        <v>44360</v>
      </c>
      <c r="AR37" s="340">
        <f t="shared" si="123"/>
        <v>47230.000000000007</v>
      </c>
      <c r="AS37" s="340">
        <f t="shared" si="123"/>
        <v>49420</v>
      </c>
      <c r="AT37" s="340">
        <f t="shared" si="123"/>
        <v>51100</v>
      </c>
      <c r="AU37" s="340">
        <f t="shared" si="123"/>
        <v>52380</v>
      </c>
      <c r="AV37" s="340">
        <f t="shared" si="123"/>
        <v>53380</v>
      </c>
      <c r="AW37" s="340">
        <f t="shared" si="123"/>
        <v>54150</v>
      </c>
      <c r="AX37" s="341">
        <f t="shared" si="93"/>
        <v>487290</v>
      </c>
      <c r="AY37" s="303"/>
      <c r="AZ37" s="167">
        <v>500</v>
      </c>
      <c r="BA37" s="168">
        <v>0.02</v>
      </c>
      <c r="BB37" s="427">
        <f>(BB21*$BA$37)*$AZ$37</f>
        <v>60780</v>
      </c>
      <c r="BC37" s="427">
        <f t="shared" ref="BC37:BM37" si="124">(BC21*$BA$37)*$AZ$37</f>
        <v>83920</v>
      </c>
      <c r="BD37" s="427">
        <f t="shared" si="124"/>
        <v>101440</v>
      </c>
      <c r="BE37" s="427">
        <f t="shared" si="124"/>
        <v>114730</v>
      </c>
      <c r="BF37" s="427">
        <f t="shared" si="124"/>
        <v>124820.00000000001</v>
      </c>
      <c r="BG37" s="427">
        <f t="shared" si="124"/>
        <v>132500</v>
      </c>
      <c r="BH37" s="427">
        <f t="shared" si="124"/>
        <v>138360</v>
      </c>
      <c r="BI37" s="427">
        <f t="shared" si="124"/>
        <v>142840</v>
      </c>
      <c r="BJ37" s="427">
        <f t="shared" si="124"/>
        <v>146270</v>
      </c>
      <c r="BK37" s="427">
        <f t="shared" si="124"/>
        <v>148920.00000000003</v>
      </c>
      <c r="BL37" s="427">
        <f t="shared" si="124"/>
        <v>150950.00000000003</v>
      </c>
      <c r="BM37" s="427">
        <f t="shared" si="124"/>
        <v>152530</v>
      </c>
      <c r="BN37" s="428">
        <f t="shared" si="95"/>
        <v>1498060</v>
      </c>
      <c r="BO37" s="303"/>
      <c r="BP37" s="167">
        <v>500</v>
      </c>
      <c r="BQ37" s="168">
        <v>0.02</v>
      </c>
      <c r="BR37" s="427">
        <f>(BR21*$BQ$37)*$BP$37</f>
        <v>173800</v>
      </c>
      <c r="BS37" s="427">
        <f t="shared" ref="BS37:CC37" si="125">(BS21*$BQ$37)*$BP$37</f>
        <v>195810</v>
      </c>
      <c r="BT37" s="427">
        <f t="shared" si="125"/>
        <v>212510</v>
      </c>
      <c r="BU37" s="427">
        <f t="shared" si="125"/>
        <v>225190</v>
      </c>
      <c r="BV37" s="427">
        <f t="shared" si="125"/>
        <v>234840</v>
      </c>
      <c r="BW37" s="427">
        <f t="shared" si="125"/>
        <v>242200.00000000003</v>
      </c>
      <c r="BX37" s="427">
        <f t="shared" si="125"/>
        <v>247830</v>
      </c>
      <c r="BY37" s="427">
        <f t="shared" si="125"/>
        <v>252150</v>
      </c>
      <c r="BZ37" s="427">
        <f t="shared" si="125"/>
        <v>255470</v>
      </c>
      <c r="CA37" s="427">
        <f t="shared" si="125"/>
        <v>258040.00000000003</v>
      </c>
      <c r="CB37" s="427">
        <f t="shared" si="125"/>
        <v>260019.99999999997</v>
      </c>
      <c r="CC37" s="427">
        <f t="shared" si="125"/>
        <v>261570</v>
      </c>
      <c r="CD37" s="428">
        <f t="shared" si="97"/>
        <v>2819430</v>
      </c>
      <c r="CF37" s="517"/>
      <c r="CG37" s="517"/>
    </row>
    <row r="38" spans="2:85" outlineLevel="1" x14ac:dyDescent="0.2">
      <c r="B38" s="72" t="s">
        <v>201</v>
      </c>
      <c r="D38" s="167"/>
      <c r="E38" s="168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42"/>
      <c r="S38" s="303"/>
      <c r="T38" s="167">
        <v>500</v>
      </c>
      <c r="U38" s="206">
        <v>5.0000000000000001E-3</v>
      </c>
      <c r="V38" s="228">
        <f>(V21*$U38)*$T$38</f>
        <v>0</v>
      </c>
      <c r="W38" s="228">
        <f t="shared" ref="W38:AG38" si="126">(W20*$U38)*$T$38</f>
        <v>0</v>
      </c>
      <c r="X38" s="228">
        <f t="shared" si="126"/>
        <v>0</v>
      </c>
      <c r="Y38" s="228">
        <f t="shared" si="126"/>
        <v>0</v>
      </c>
      <c r="Z38" s="228">
        <f t="shared" si="126"/>
        <v>0</v>
      </c>
      <c r="AA38" s="228">
        <f t="shared" si="126"/>
        <v>0</v>
      </c>
      <c r="AB38" s="228">
        <f t="shared" si="126"/>
        <v>0</v>
      </c>
      <c r="AC38" s="228">
        <f t="shared" si="126"/>
        <v>0</v>
      </c>
      <c r="AD38" s="228">
        <f t="shared" si="126"/>
        <v>0</v>
      </c>
      <c r="AE38" s="228">
        <f t="shared" si="126"/>
        <v>225</v>
      </c>
      <c r="AF38" s="228">
        <f t="shared" si="126"/>
        <v>618.75</v>
      </c>
      <c r="AG38" s="228">
        <f t="shared" si="126"/>
        <v>914.0625</v>
      </c>
      <c r="AH38" s="230">
        <f t="shared" si="91"/>
        <v>1757.8125</v>
      </c>
      <c r="AI38" s="303"/>
      <c r="AJ38" s="167">
        <v>1000</v>
      </c>
      <c r="AK38" s="206">
        <v>5.0000000000000001E-3</v>
      </c>
      <c r="AL38" s="340">
        <f>(AL21*$AK38)*$AJ$38</f>
        <v>4625</v>
      </c>
      <c r="AM38" s="340">
        <f t="shared" ref="AM38:AW38" si="127">(AM21*$AK38)*$AJ$38</f>
        <v>10290.000000000002</v>
      </c>
      <c r="AN38" s="340">
        <f t="shared" si="127"/>
        <v>14580</v>
      </c>
      <c r="AO38" s="340">
        <f t="shared" si="127"/>
        <v>17835</v>
      </c>
      <c r="AP38" s="340">
        <f t="shared" si="127"/>
        <v>20305</v>
      </c>
      <c r="AQ38" s="340">
        <f t="shared" si="127"/>
        <v>22180</v>
      </c>
      <c r="AR38" s="340">
        <f t="shared" si="127"/>
        <v>23615.000000000004</v>
      </c>
      <c r="AS38" s="340">
        <f t="shared" si="127"/>
        <v>24710</v>
      </c>
      <c r="AT38" s="340">
        <f t="shared" si="127"/>
        <v>25550</v>
      </c>
      <c r="AU38" s="340">
        <f t="shared" si="127"/>
        <v>26190</v>
      </c>
      <c r="AV38" s="340">
        <f t="shared" si="127"/>
        <v>26690</v>
      </c>
      <c r="AW38" s="340">
        <f t="shared" si="127"/>
        <v>27075</v>
      </c>
      <c r="AX38" s="341">
        <f>SUM(AL38:AW38)</f>
        <v>243645</v>
      </c>
      <c r="AY38" s="303"/>
      <c r="AZ38" s="167">
        <v>1000</v>
      </c>
      <c r="BA38" s="206">
        <v>5.0000000000000001E-3</v>
      </c>
      <c r="BB38" s="427">
        <f>(BB21*$BA38)*$AZ$38</f>
        <v>30390</v>
      </c>
      <c r="BC38" s="427">
        <f t="shared" ref="BC38:BM38" si="128">(BC21*$BA38)*$AZ$38</f>
        <v>41960</v>
      </c>
      <c r="BD38" s="427">
        <f t="shared" si="128"/>
        <v>50720</v>
      </c>
      <c r="BE38" s="427">
        <f t="shared" si="128"/>
        <v>57365</v>
      </c>
      <c r="BF38" s="427">
        <f t="shared" si="128"/>
        <v>62410.000000000007</v>
      </c>
      <c r="BG38" s="427">
        <f t="shared" si="128"/>
        <v>66250</v>
      </c>
      <c r="BH38" s="427">
        <f t="shared" si="128"/>
        <v>69180</v>
      </c>
      <c r="BI38" s="427">
        <f t="shared" si="128"/>
        <v>71420</v>
      </c>
      <c r="BJ38" s="427">
        <f t="shared" si="128"/>
        <v>73135</v>
      </c>
      <c r="BK38" s="427">
        <f t="shared" si="128"/>
        <v>74460.000000000015</v>
      </c>
      <c r="BL38" s="427">
        <f t="shared" si="128"/>
        <v>75475.000000000015</v>
      </c>
      <c r="BM38" s="427">
        <f t="shared" si="128"/>
        <v>76265</v>
      </c>
      <c r="BN38" s="428">
        <f t="shared" si="95"/>
        <v>749030</v>
      </c>
      <c r="BO38" s="303"/>
      <c r="BP38" s="167">
        <v>1000</v>
      </c>
      <c r="BQ38" s="206">
        <v>5.0000000000000001E-3</v>
      </c>
      <c r="BR38" s="427">
        <f>(BR21*$BQ$38)*$BP$38</f>
        <v>86900</v>
      </c>
      <c r="BS38" s="427">
        <f t="shared" ref="BS38:CC38" si="129">(BS21*$BQ$38)*$BP$38</f>
        <v>97905</v>
      </c>
      <c r="BT38" s="427">
        <f t="shared" si="129"/>
        <v>106255</v>
      </c>
      <c r="BU38" s="427">
        <f t="shared" si="129"/>
        <v>112595</v>
      </c>
      <c r="BV38" s="427">
        <f t="shared" si="129"/>
        <v>117420</v>
      </c>
      <c r="BW38" s="427">
        <f t="shared" si="129"/>
        <v>121100.00000000001</v>
      </c>
      <c r="BX38" s="427">
        <f t="shared" si="129"/>
        <v>123915</v>
      </c>
      <c r="BY38" s="427">
        <f t="shared" si="129"/>
        <v>126075</v>
      </c>
      <c r="BZ38" s="427">
        <f t="shared" si="129"/>
        <v>127735</v>
      </c>
      <c r="CA38" s="427">
        <f t="shared" si="129"/>
        <v>129020.00000000001</v>
      </c>
      <c r="CB38" s="427">
        <f t="shared" si="129"/>
        <v>130009.99999999999</v>
      </c>
      <c r="CC38" s="427">
        <f t="shared" si="129"/>
        <v>130785</v>
      </c>
      <c r="CD38" s="428">
        <f t="shared" si="97"/>
        <v>1409715</v>
      </c>
      <c r="CF38" s="517"/>
      <c r="CG38" s="517"/>
    </row>
    <row r="39" spans="2:85" outlineLevel="1" x14ac:dyDescent="0.2">
      <c r="B39" s="72" t="s">
        <v>179</v>
      </c>
      <c r="D39" s="485"/>
      <c r="E39" s="486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42"/>
      <c r="S39" s="1"/>
      <c r="T39" s="485">
        <v>14.99</v>
      </c>
      <c r="U39" s="486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30"/>
      <c r="AI39" s="1"/>
      <c r="AJ39" s="485">
        <v>14.99</v>
      </c>
      <c r="AK39" s="486"/>
      <c r="AL39" s="340">
        <f>AL16*$AJ39</f>
        <v>14.615250000000001</v>
      </c>
      <c r="AM39" s="340">
        <f t="shared" ref="AM39:AW39" si="130">AM16*$AJ39</f>
        <v>44.267343750000002</v>
      </c>
      <c r="AN39" s="340">
        <f t="shared" si="130"/>
        <v>70.212925781249993</v>
      </c>
      <c r="AO39" s="340">
        <f t="shared" si="130"/>
        <v>92.915310058593747</v>
      </c>
      <c r="AP39" s="340">
        <f t="shared" si="130"/>
        <v>112.77989630126953</v>
      </c>
      <c r="AQ39" s="340">
        <f t="shared" si="130"/>
        <v>130.16140926361084</v>
      </c>
      <c r="AR39" s="340">
        <f t="shared" si="130"/>
        <v>145.37023310565948</v>
      </c>
      <c r="AS39" s="340">
        <f t="shared" si="130"/>
        <v>158.67795396745205</v>
      </c>
      <c r="AT39" s="340">
        <f t="shared" si="130"/>
        <v>170.32220972152055</v>
      </c>
      <c r="AU39" s="340">
        <f t="shared" si="130"/>
        <v>180.51093350633047</v>
      </c>
      <c r="AV39" s="340">
        <f t="shared" si="130"/>
        <v>189.42606681803917</v>
      </c>
      <c r="AW39" s="340">
        <f t="shared" si="130"/>
        <v>197.22680846578427</v>
      </c>
      <c r="AX39" s="341">
        <f>SUM(AL39:AW39)</f>
        <v>1506.4863407395101</v>
      </c>
      <c r="AY39" s="1"/>
      <c r="AZ39" s="485">
        <v>14.99</v>
      </c>
      <c r="BA39" s="486"/>
      <c r="BB39" s="427">
        <f>BB16*$AZ39</f>
        <v>248.35623518533905</v>
      </c>
      <c r="BC39" s="427">
        <f t="shared" ref="BC39:BM39" si="131">BC16*$AZ39</f>
        <v>363.0478168982828</v>
      </c>
      <c r="BD39" s="427">
        <f t="shared" si="131"/>
        <v>463.40295089710855</v>
      </c>
      <c r="BE39" s="427">
        <f t="shared" si="131"/>
        <v>551.21369314608114</v>
      </c>
      <c r="BF39" s="427">
        <f t="shared" si="131"/>
        <v>628.04809261393211</v>
      </c>
      <c r="BG39" s="427">
        <f t="shared" si="131"/>
        <v>695.27819214830163</v>
      </c>
      <c r="BH39" s="427">
        <f t="shared" si="131"/>
        <v>754.10452924087508</v>
      </c>
      <c r="BI39" s="427">
        <f t="shared" si="131"/>
        <v>805.57757419687687</v>
      </c>
      <c r="BJ39" s="427">
        <f t="shared" si="131"/>
        <v>850.6164885333784</v>
      </c>
      <c r="BK39" s="427">
        <f t="shared" si="131"/>
        <v>890.0255385778172</v>
      </c>
      <c r="BL39" s="427">
        <f t="shared" si="131"/>
        <v>924.50845736670112</v>
      </c>
      <c r="BM39" s="427">
        <f t="shared" si="131"/>
        <v>954.6810113069746</v>
      </c>
      <c r="BN39" s="428">
        <f>SUM(BB39:BM39)</f>
        <v>8128.8605801116682</v>
      </c>
      <c r="BO39" s="1"/>
      <c r="BP39" s="485">
        <v>14.99</v>
      </c>
      <c r="BQ39" s="486"/>
      <c r="BR39" s="427">
        <f>BR16*$BP39</f>
        <v>3066.9300862824921</v>
      </c>
      <c r="BS39" s="427">
        <f t="shared" ref="BS39:CC39" si="132">BS16*$BP39</f>
        <v>5142.8607004971809</v>
      </c>
      <c r="BT39" s="427">
        <f t="shared" si="132"/>
        <v>6959.2999879350327</v>
      </c>
      <c r="BU39" s="427">
        <f t="shared" si="132"/>
        <v>8548.6843644431538</v>
      </c>
      <c r="BV39" s="427">
        <f t="shared" si="132"/>
        <v>9939.39569388776</v>
      </c>
      <c r="BW39" s="427">
        <f t="shared" si="132"/>
        <v>11156.268107151791</v>
      </c>
      <c r="BX39" s="427">
        <f t="shared" si="132"/>
        <v>12221.031468757816</v>
      </c>
      <c r="BY39" s="427">
        <f t="shared" si="132"/>
        <v>13152.69941016309</v>
      </c>
      <c r="BZ39" s="427">
        <f t="shared" si="132"/>
        <v>13967.908858892702</v>
      </c>
      <c r="CA39" s="427">
        <f t="shared" si="132"/>
        <v>14681.217126531115</v>
      </c>
      <c r="CB39" s="427">
        <f t="shared" si="132"/>
        <v>15305.361860714727</v>
      </c>
      <c r="CC39" s="427">
        <f t="shared" si="132"/>
        <v>15851.488503125389</v>
      </c>
      <c r="CD39" s="428">
        <f>SUM(BR39:CC39)</f>
        <v>129993.14616838224</v>
      </c>
      <c r="CG39" s="517"/>
    </row>
    <row r="40" spans="2:85" outlineLevel="1" x14ac:dyDescent="0.2">
      <c r="B40" s="72" t="s">
        <v>222</v>
      </c>
      <c r="D40" s="485"/>
      <c r="E40" s="486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42"/>
      <c r="S40" s="1"/>
      <c r="T40" s="485">
        <v>19.989999999999998</v>
      </c>
      <c r="U40" s="486">
        <v>0</v>
      </c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30"/>
      <c r="AI40" s="1"/>
      <c r="AJ40" s="485">
        <v>19.989999999999998</v>
      </c>
      <c r="AK40" s="486">
        <v>0.05</v>
      </c>
      <c r="AL40" s="340">
        <f>($AK$40*AL21)*$AJ$40</f>
        <v>924.53749999999991</v>
      </c>
      <c r="AM40" s="340">
        <f t="shared" ref="AM40:AW40" si="133">($AK$40*AM21)*$AJ$40</f>
        <v>2056.971</v>
      </c>
      <c r="AN40" s="340">
        <f t="shared" si="133"/>
        <v>2914.5419999999999</v>
      </c>
      <c r="AO40" s="340">
        <f t="shared" si="133"/>
        <v>3565.2165</v>
      </c>
      <c r="AP40" s="340">
        <f t="shared" si="133"/>
        <v>4058.9694999999997</v>
      </c>
      <c r="AQ40" s="340">
        <f t="shared" si="133"/>
        <v>4433.7820000000002</v>
      </c>
      <c r="AR40" s="340">
        <f t="shared" si="133"/>
        <v>4720.6385</v>
      </c>
      <c r="AS40" s="340">
        <f t="shared" si="133"/>
        <v>4939.5290000000005</v>
      </c>
      <c r="AT40" s="340">
        <f t="shared" si="133"/>
        <v>5107.4449999999997</v>
      </c>
      <c r="AU40" s="340">
        <f t="shared" si="133"/>
        <v>5235.3810000000003</v>
      </c>
      <c r="AV40" s="340">
        <f t="shared" si="133"/>
        <v>5335.3310000000001</v>
      </c>
      <c r="AW40" s="340">
        <f t="shared" si="133"/>
        <v>5412.2924999999996</v>
      </c>
      <c r="AX40" s="341">
        <f>SUM(AL40:AW40)</f>
        <v>48704.635500000004</v>
      </c>
      <c r="AY40" s="1"/>
      <c r="AZ40" s="485">
        <v>19.989999999999998</v>
      </c>
      <c r="BA40" s="486">
        <v>0.2</v>
      </c>
      <c r="BB40" s="427">
        <f>($BA$40*BB21)*$AZ$40</f>
        <v>24299.844000000001</v>
      </c>
      <c r="BC40" s="427">
        <f t="shared" ref="BC40:BM40" si="134">($BA$40*BC21)*$AZ$40</f>
        <v>33551.216</v>
      </c>
      <c r="BD40" s="427">
        <f t="shared" si="134"/>
        <v>40555.712</v>
      </c>
      <c r="BE40" s="427">
        <f t="shared" si="134"/>
        <v>45869.053999999996</v>
      </c>
      <c r="BF40" s="427">
        <f t="shared" si="134"/>
        <v>49903.036</v>
      </c>
      <c r="BG40" s="427">
        <f t="shared" si="134"/>
        <v>52973.499999999993</v>
      </c>
      <c r="BH40" s="427">
        <f t="shared" si="134"/>
        <v>55316.328000000001</v>
      </c>
      <c r="BI40" s="427">
        <f t="shared" si="134"/>
        <v>57107.432000000001</v>
      </c>
      <c r="BJ40" s="427">
        <f t="shared" si="134"/>
        <v>58478.745999999999</v>
      </c>
      <c r="BK40" s="427">
        <f t="shared" si="134"/>
        <v>59538.216</v>
      </c>
      <c r="BL40" s="427">
        <f t="shared" si="134"/>
        <v>60349.81</v>
      </c>
      <c r="BM40" s="427">
        <f t="shared" si="134"/>
        <v>60981.494000000006</v>
      </c>
      <c r="BN40" s="428">
        <f>SUM(BB40:BM40)</f>
        <v>598924.38800000004</v>
      </c>
      <c r="BO40" s="1"/>
      <c r="BP40" s="485">
        <v>19.989999999999998</v>
      </c>
      <c r="BQ40" s="486">
        <v>0.2</v>
      </c>
      <c r="BR40" s="427">
        <f>($BQ$40*BR21)*$BP$40</f>
        <v>69485.239999999991</v>
      </c>
      <c r="BS40" s="427">
        <f t="shared" ref="BS40:CC40" si="135">($BQ$40*BS21)*$BP$40</f>
        <v>78284.838000000003</v>
      </c>
      <c r="BT40" s="427">
        <f t="shared" si="135"/>
        <v>84961.497999999992</v>
      </c>
      <c r="BU40" s="427">
        <f t="shared" si="135"/>
        <v>90030.962</v>
      </c>
      <c r="BV40" s="427">
        <f t="shared" si="135"/>
        <v>93889.031999999992</v>
      </c>
      <c r="BW40" s="427">
        <f t="shared" si="135"/>
        <v>96831.56</v>
      </c>
      <c r="BX40" s="427">
        <f t="shared" si="135"/>
        <v>99082.433999999994</v>
      </c>
      <c r="BY40" s="427">
        <f t="shared" si="135"/>
        <v>100809.56999999999</v>
      </c>
      <c r="BZ40" s="427">
        <f t="shared" si="135"/>
        <v>102136.906</v>
      </c>
      <c r="CA40" s="427">
        <f t="shared" si="135"/>
        <v>103164.39199999999</v>
      </c>
      <c r="CB40" s="427">
        <f t="shared" si="135"/>
        <v>103955.996</v>
      </c>
      <c r="CC40" s="427">
        <f t="shared" si="135"/>
        <v>104575.686</v>
      </c>
      <c r="CD40" s="428">
        <f>SUM(BR40:CC40)</f>
        <v>1127208.1139999998</v>
      </c>
      <c r="CG40" s="517"/>
    </row>
    <row r="41" spans="2:85" outlineLevel="1" x14ac:dyDescent="0.2">
      <c r="B41" s="72" t="s">
        <v>187</v>
      </c>
      <c r="D41" s="485"/>
      <c r="E41" s="486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42"/>
      <c r="S41" s="1"/>
      <c r="T41" s="486">
        <v>0</v>
      </c>
      <c r="U41" s="486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30"/>
      <c r="AI41" s="1"/>
      <c r="AJ41" s="486">
        <v>0.1</v>
      </c>
      <c r="AK41" s="486"/>
      <c r="AL41" s="340">
        <f t="shared" ref="AL41:AW41" si="136">$AJ41*SUM(AL29:AL39)</f>
        <v>7123.9615250000006</v>
      </c>
      <c r="AM41" s="340">
        <f t="shared" si="136"/>
        <v>15851.026734375</v>
      </c>
      <c r="AN41" s="340">
        <f t="shared" si="136"/>
        <v>22460.221292578131</v>
      </c>
      <c r="AO41" s="340">
        <f t="shared" si="136"/>
        <v>27475.191531005858</v>
      </c>
      <c r="AP41" s="340">
        <f t="shared" si="136"/>
        <v>31280.97798963013</v>
      </c>
      <c r="AQ41" s="340">
        <f t="shared" si="136"/>
        <v>34170.216140926364</v>
      </c>
      <c r="AR41" s="340">
        <f t="shared" si="136"/>
        <v>36381.63702331057</v>
      </c>
      <c r="AS41" s="340">
        <f t="shared" si="136"/>
        <v>38069.26779539675</v>
      </c>
      <c r="AT41" s="340">
        <f t="shared" si="136"/>
        <v>39364.032220972156</v>
      </c>
      <c r="AU41" s="340">
        <f t="shared" si="136"/>
        <v>40350.651093350636</v>
      </c>
      <c r="AV41" s="339">
        <f>$AJ41*SUM(AV29:AV39)</f>
        <v>41121.542606681811</v>
      </c>
      <c r="AW41" s="340">
        <f t="shared" si="136"/>
        <v>41715.222680846578</v>
      </c>
      <c r="AX41" s="341">
        <f>SUM(AL41:AW41)</f>
        <v>375363.94863407395</v>
      </c>
      <c r="AY41" s="303"/>
      <c r="AZ41" s="486">
        <v>0.1</v>
      </c>
      <c r="BA41" s="486"/>
      <c r="BB41" s="427">
        <f t="shared" ref="BB41:BM41" si="137">$AZ41*SUM(BB29:BB39)</f>
        <v>46825.435623518541</v>
      </c>
      <c r="BC41" s="427">
        <f t="shared" si="137"/>
        <v>64654.704781689834</v>
      </c>
      <c r="BD41" s="427">
        <f t="shared" si="137"/>
        <v>78155.140295089717</v>
      </c>
      <c r="BE41" s="427">
        <f t="shared" si="137"/>
        <v>88397.221369314619</v>
      </c>
      <c r="BF41" s="427">
        <f t="shared" si="137"/>
        <v>96174.204809261399</v>
      </c>
      <c r="BG41" s="427">
        <f t="shared" si="137"/>
        <v>102094.52781921484</v>
      </c>
      <c r="BH41" s="427">
        <f t="shared" si="137"/>
        <v>106612.6104529241</v>
      </c>
      <c r="BI41" s="427">
        <f t="shared" si="137"/>
        <v>110067.3577574197</v>
      </c>
      <c r="BJ41" s="427">
        <f t="shared" si="137"/>
        <v>112712.96164885334</v>
      </c>
      <c r="BK41" s="427">
        <f t="shared" si="137"/>
        <v>114757.4025538578</v>
      </c>
      <c r="BL41" s="427">
        <f t="shared" si="137"/>
        <v>116323.95084573666</v>
      </c>
      <c r="BM41" s="427">
        <f t="shared" si="137"/>
        <v>117543.56810113072</v>
      </c>
      <c r="BN41" s="428">
        <f>SUM(BB41:BM41)</f>
        <v>1154319.0860580113</v>
      </c>
      <c r="BO41" s="303"/>
      <c r="BP41" s="486">
        <v>0.1</v>
      </c>
      <c r="BQ41" s="486"/>
      <c r="BR41" s="427">
        <f t="shared" ref="BR41:CC41" si="138">$BP41*SUM(BR29:BR39)</f>
        <v>134132.69300862827</v>
      </c>
      <c r="BS41" s="427">
        <f t="shared" si="138"/>
        <v>151287.98607004972</v>
      </c>
      <c r="BT41" s="427">
        <f t="shared" si="138"/>
        <v>164328.62999879351</v>
      </c>
      <c r="BU41" s="427">
        <f t="shared" si="138"/>
        <v>174251.16843644434</v>
      </c>
      <c r="BV41" s="427">
        <f t="shared" si="138"/>
        <v>181820.7395693888</v>
      </c>
      <c r="BW41" s="427">
        <f t="shared" si="138"/>
        <v>187609.62681071518</v>
      </c>
      <c r="BX41" s="427">
        <f t="shared" si="138"/>
        <v>192051.20314687584</v>
      </c>
      <c r="BY41" s="427">
        <f t="shared" si="138"/>
        <v>195470.76994101633</v>
      </c>
      <c r="BZ41" s="427">
        <f t="shared" si="138"/>
        <v>198108.69088588929</v>
      </c>
      <c r="CA41" s="427">
        <f t="shared" si="138"/>
        <v>200158.92171265313</v>
      </c>
      <c r="CB41" s="427">
        <f t="shared" si="138"/>
        <v>201745.93618607149</v>
      </c>
      <c r="CC41" s="427">
        <f t="shared" si="138"/>
        <v>202994.04885031257</v>
      </c>
      <c r="CD41" s="428">
        <f>SUM(BR41:CC41)</f>
        <v>2183960.4146168381</v>
      </c>
      <c r="CF41" s="517"/>
      <c r="CG41" s="517"/>
    </row>
    <row r="42" spans="2:85" outlineLevel="1" x14ac:dyDescent="0.2">
      <c r="B42" s="72"/>
      <c r="D42" s="144" t="s">
        <v>125</v>
      </c>
      <c r="E42" s="144" t="s">
        <v>126</v>
      </c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42"/>
      <c r="S42" s="1"/>
      <c r="T42" s="144"/>
      <c r="U42" s="144"/>
      <c r="V42" s="249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30">
        <f t="shared" si="91"/>
        <v>0</v>
      </c>
      <c r="AI42" s="1"/>
      <c r="AJ42" s="144"/>
      <c r="AK42" s="144"/>
      <c r="AL42" s="342"/>
      <c r="AM42" s="340"/>
      <c r="AN42" s="340"/>
      <c r="AO42" s="340"/>
      <c r="AP42" s="340"/>
      <c r="AQ42" s="340"/>
      <c r="AR42" s="340"/>
      <c r="AS42" s="340"/>
      <c r="AT42" s="340"/>
      <c r="AU42" s="340"/>
      <c r="AV42" s="340"/>
      <c r="AW42" s="340"/>
      <c r="AX42" s="341">
        <f t="shared" si="93"/>
        <v>0</v>
      </c>
      <c r="AY42" s="303"/>
      <c r="AZ42" s="144"/>
      <c r="BA42" s="144"/>
      <c r="BB42" s="429"/>
      <c r="BC42" s="429"/>
      <c r="BD42" s="429"/>
      <c r="BE42" s="429"/>
      <c r="BF42" s="429"/>
      <c r="BG42" s="429"/>
      <c r="BH42" s="429"/>
      <c r="BI42" s="429"/>
      <c r="BJ42" s="429"/>
      <c r="BK42" s="429"/>
      <c r="BL42" s="429"/>
      <c r="BM42" s="429"/>
      <c r="BN42" s="428">
        <f>SUM(BB42:BM42)</f>
        <v>0</v>
      </c>
      <c r="BO42" s="1"/>
      <c r="BP42" s="144"/>
      <c r="BQ42" s="144"/>
      <c r="BR42" s="429"/>
      <c r="BS42" s="429"/>
      <c r="BT42" s="429"/>
      <c r="BU42" s="429"/>
      <c r="BV42" s="429"/>
      <c r="BW42" s="429"/>
      <c r="BX42" s="429"/>
      <c r="BY42" s="429"/>
      <c r="BZ42" s="429"/>
      <c r="CA42" s="429"/>
      <c r="CB42" s="429"/>
      <c r="CC42" s="429"/>
      <c r="CD42" s="428">
        <f>SUM(BR42:CC42)</f>
        <v>0</v>
      </c>
      <c r="CG42" s="517"/>
    </row>
    <row r="43" spans="2:85" outlineLevel="1" x14ac:dyDescent="0.2">
      <c r="B43" s="72"/>
      <c r="D43" s="144"/>
      <c r="E43" s="144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42"/>
      <c r="S43" s="562" t="s">
        <v>223</v>
      </c>
      <c r="T43" s="144" t="s">
        <v>224</v>
      </c>
      <c r="U43" s="144" t="s">
        <v>225</v>
      </c>
      <c r="V43" s="249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30"/>
      <c r="AI43" s="1"/>
      <c r="AJ43" s="144" t="s">
        <v>224</v>
      </c>
      <c r="AK43" s="144" t="s">
        <v>225</v>
      </c>
      <c r="AL43" s="342"/>
      <c r="AM43" s="340"/>
      <c r="AN43" s="340"/>
      <c r="AO43" s="340"/>
      <c r="AP43" s="340"/>
      <c r="AQ43" s="340"/>
      <c r="AR43" s="340"/>
      <c r="AS43" s="340"/>
      <c r="AT43" s="340"/>
      <c r="AU43" s="340"/>
      <c r="AV43" s="340"/>
      <c r="AW43" s="340"/>
      <c r="AX43" s="341"/>
      <c r="AY43" s="303"/>
      <c r="AZ43" s="144" t="s">
        <v>224</v>
      </c>
      <c r="BA43" s="144" t="s">
        <v>225</v>
      </c>
      <c r="BB43" s="429"/>
      <c r="BC43" s="429"/>
      <c r="BD43" s="429"/>
      <c r="BE43" s="429"/>
      <c r="BF43" s="429"/>
      <c r="BG43" s="429"/>
      <c r="BH43" s="429"/>
      <c r="BI43" s="429"/>
      <c r="BJ43" s="429"/>
      <c r="BK43" s="429"/>
      <c r="BL43" s="429"/>
      <c r="BM43" s="429"/>
      <c r="BN43" s="428"/>
      <c r="BO43" s="1"/>
      <c r="BP43" s="144" t="s">
        <v>224</v>
      </c>
      <c r="BQ43" s="144" t="s">
        <v>225</v>
      </c>
      <c r="BR43" s="429"/>
      <c r="BS43" s="429"/>
      <c r="BT43" s="429"/>
      <c r="BU43" s="429"/>
      <c r="BV43" s="429"/>
      <c r="BW43" s="429"/>
      <c r="BX43" s="429"/>
      <c r="BY43" s="429"/>
      <c r="BZ43" s="429"/>
      <c r="CA43" s="429"/>
      <c r="CB43" s="429"/>
      <c r="CC43" s="429"/>
      <c r="CD43" s="428"/>
      <c r="CG43" s="517"/>
    </row>
    <row r="44" spans="2:85" outlineLevel="1" x14ac:dyDescent="0.2">
      <c r="B44" s="170" t="s">
        <v>207</v>
      </c>
      <c r="D44" s="144"/>
      <c r="E44" s="144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42"/>
      <c r="S44" s="540">
        <f>T44*U44</f>
        <v>3</v>
      </c>
      <c r="T44" s="167">
        <v>15</v>
      </c>
      <c r="U44" s="537">
        <v>0.2</v>
      </c>
      <c r="V44" s="249">
        <f>$U$44*V29</f>
        <v>0</v>
      </c>
      <c r="W44" s="249">
        <f t="shared" ref="W44:AG44" si="139">$U$44*W29</f>
        <v>0</v>
      </c>
      <c r="X44" s="249">
        <f t="shared" si="139"/>
        <v>0</v>
      </c>
      <c r="Y44" s="249">
        <f t="shared" si="139"/>
        <v>0</v>
      </c>
      <c r="Z44" s="249">
        <f t="shared" si="139"/>
        <v>0</v>
      </c>
      <c r="AA44" s="249">
        <f t="shared" si="139"/>
        <v>0</v>
      </c>
      <c r="AB44" s="249">
        <f t="shared" si="139"/>
        <v>0</v>
      </c>
      <c r="AC44" s="249">
        <f t="shared" si="139"/>
        <v>0</v>
      </c>
      <c r="AD44" s="249">
        <f t="shared" si="139"/>
        <v>0</v>
      </c>
      <c r="AE44" s="249">
        <f t="shared" si="139"/>
        <v>13.5</v>
      </c>
      <c r="AF44" s="249">
        <f t="shared" si="139"/>
        <v>37.125</v>
      </c>
      <c r="AG44" s="249">
        <f t="shared" si="139"/>
        <v>54.84375</v>
      </c>
      <c r="AH44" s="230">
        <f>SUM(V44:AG44)</f>
        <v>105.46875</v>
      </c>
      <c r="AI44" s="1"/>
      <c r="AJ44" s="167">
        <v>15</v>
      </c>
      <c r="AK44" s="537">
        <v>0.2</v>
      </c>
      <c r="AL44" s="342">
        <f>$AK$44*AL29</f>
        <v>138.75</v>
      </c>
      <c r="AM44" s="342">
        <f t="shared" ref="AM44:AW44" si="140">$AK$44*AM29</f>
        <v>308.70000000000005</v>
      </c>
      <c r="AN44" s="342">
        <f t="shared" si="140"/>
        <v>437.40000000000003</v>
      </c>
      <c r="AO44" s="342">
        <f t="shared" si="140"/>
        <v>535.05000000000007</v>
      </c>
      <c r="AP44" s="342">
        <f t="shared" si="140"/>
        <v>609.15</v>
      </c>
      <c r="AQ44" s="342">
        <f t="shared" si="140"/>
        <v>665.40000000000009</v>
      </c>
      <c r="AR44" s="342">
        <f t="shared" si="140"/>
        <v>708.45</v>
      </c>
      <c r="AS44" s="342">
        <f t="shared" si="140"/>
        <v>741.30000000000018</v>
      </c>
      <c r="AT44" s="342">
        <f t="shared" si="140"/>
        <v>766.5</v>
      </c>
      <c r="AU44" s="342">
        <f t="shared" si="140"/>
        <v>785.70000000000016</v>
      </c>
      <c r="AV44" s="342">
        <f t="shared" si="140"/>
        <v>800.70000000000016</v>
      </c>
      <c r="AW44" s="342">
        <f t="shared" si="140"/>
        <v>812.25</v>
      </c>
      <c r="AX44" s="341">
        <f>SUM(AL44:AW44)</f>
        <v>7309.35</v>
      </c>
      <c r="AY44" s="303"/>
      <c r="AZ44" s="167">
        <v>15</v>
      </c>
      <c r="BA44" s="537">
        <v>0.2</v>
      </c>
      <c r="BB44" s="429">
        <f>$BA$44*BB29</f>
        <v>911.70000000000027</v>
      </c>
      <c r="BC44" s="429">
        <f t="shared" ref="BC44:BM44" si="141">$BA$44*BC29</f>
        <v>1258.8000000000002</v>
      </c>
      <c r="BD44" s="429">
        <f t="shared" si="141"/>
        <v>1521.6000000000004</v>
      </c>
      <c r="BE44" s="429">
        <f t="shared" si="141"/>
        <v>1720.95</v>
      </c>
      <c r="BF44" s="429">
        <f t="shared" si="141"/>
        <v>1872.3000000000002</v>
      </c>
      <c r="BG44" s="429">
        <f t="shared" si="141"/>
        <v>1987.5</v>
      </c>
      <c r="BH44" s="429">
        <f t="shared" si="141"/>
        <v>2075.4000000000005</v>
      </c>
      <c r="BI44" s="429">
        <f t="shared" si="141"/>
        <v>2142.6</v>
      </c>
      <c r="BJ44" s="429">
        <f t="shared" si="141"/>
        <v>2194.0500000000002</v>
      </c>
      <c r="BK44" s="429">
        <f t="shared" si="141"/>
        <v>2233.8000000000002</v>
      </c>
      <c r="BL44" s="429">
        <f t="shared" si="141"/>
        <v>2264.25</v>
      </c>
      <c r="BM44" s="429">
        <f t="shared" si="141"/>
        <v>2287.9500000000003</v>
      </c>
      <c r="BN44" s="428">
        <f>SUM(BB44:BM44)</f>
        <v>22470.900000000005</v>
      </c>
      <c r="BO44" s="1"/>
      <c r="BP44" s="167">
        <v>15</v>
      </c>
      <c r="BQ44" s="537">
        <v>0.2</v>
      </c>
      <c r="BR44" s="429">
        <f>$BQ$44*BR29</f>
        <v>2607</v>
      </c>
      <c r="BS44" s="429">
        <f t="shared" ref="BS44:CC44" si="142">$BQ$44*BS29</f>
        <v>2937.1500000000005</v>
      </c>
      <c r="BT44" s="429">
        <f t="shared" si="142"/>
        <v>3187.65</v>
      </c>
      <c r="BU44" s="429">
        <f t="shared" si="142"/>
        <v>3377.8500000000004</v>
      </c>
      <c r="BV44" s="429">
        <f t="shared" si="142"/>
        <v>3522.6000000000004</v>
      </c>
      <c r="BW44" s="429">
        <f t="shared" si="142"/>
        <v>3633</v>
      </c>
      <c r="BX44" s="429">
        <f t="shared" si="142"/>
        <v>3717.4500000000003</v>
      </c>
      <c r="BY44" s="429">
        <f t="shared" si="142"/>
        <v>3782.25</v>
      </c>
      <c r="BZ44" s="429">
        <f t="shared" si="142"/>
        <v>3832.0500000000011</v>
      </c>
      <c r="CA44" s="429">
        <f t="shared" si="142"/>
        <v>3870.6000000000004</v>
      </c>
      <c r="CB44" s="429">
        <f t="shared" si="142"/>
        <v>3900.3000000000011</v>
      </c>
      <c r="CC44" s="429">
        <f t="shared" si="142"/>
        <v>3923.5500000000011</v>
      </c>
      <c r="CD44" s="428">
        <f>SUM(BR44:CC44)</f>
        <v>42291.450000000004</v>
      </c>
      <c r="CG44" s="517"/>
    </row>
    <row r="45" spans="2:85" outlineLevel="1" x14ac:dyDescent="0.2">
      <c r="B45" s="170" t="s">
        <v>207</v>
      </c>
      <c r="D45" s="144"/>
      <c r="E45" s="144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42"/>
      <c r="S45" s="540">
        <f t="shared" ref="S45:S64" si="143">T45*U45</f>
        <v>4</v>
      </c>
      <c r="T45" s="167">
        <v>20</v>
      </c>
      <c r="U45" s="537">
        <v>0.2</v>
      </c>
      <c r="V45" s="249">
        <f>$U$45*V30</f>
        <v>0</v>
      </c>
      <c r="W45" s="249">
        <f t="shared" ref="W45:AG45" si="144">$U$45*W30</f>
        <v>0</v>
      </c>
      <c r="X45" s="249">
        <f t="shared" si="144"/>
        <v>0</v>
      </c>
      <c r="Y45" s="249">
        <f t="shared" si="144"/>
        <v>0</v>
      </c>
      <c r="Z45" s="249">
        <f t="shared" si="144"/>
        <v>0</v>
      </c>
      <c r="AA45" s="249">
        <f t="shared" si="144"/>
        <v>0</v>
      </c>
      <c r="AB45" s="249">
        <f t="shared" si="144"/>
        <v>0</v>
      </c>
      <c r="AC45" s="249">
        <f t="shared" si="144"/>
        <v>0</v>
      </c>
      <c r="AD45" s="249">
        <f t="shared" si="144"/>
        <v>0</v>
      </c>
      <c r="AE45" s="249">
        <f t="shared" si="144"/>
        <v>18</v>
      </c>
      <c r="AF45" s="249">
        <f t="shared" si="144"/>
        <v>49.5</v>
      </c>
      <c r="AG45" s="249">
        <f t="shared" si="144"/>
        <v>73.125</v>
      </c>
      <c r="AH45" s="230">
        <f t="shared" ref="AH45:AH64" si="145">SUM(V45:AG45)</f>
        <v>140.625</v>
      </c>
      <c r="AI45" s="1"/>
      <c r="AJ45" s="167">
        <v>20</v>
      </c>
      <c r="AK45" s="537">
        <v>0.2</v>
      </c>
      <c r="AL45" s="342">
        <f>$AK$45*AL30</f>
        <v>185</v>
      </c>
      <c r="AM45" s="342">
        <f t="shared" ref="AM45:AW45" si="146">$AK$45*AM30</f>
        <v>411.6</v>
      </c>
      <c r="AN45" s="342">
        <f t="shared" si="146"/>
        <v>583.20000000000005</v>
      </c>
      <c r="AO45" s="342">
        <f t="shared" si="146"/>
        <v>713.40000000000009</v>
      </c>
      <c r="AP45" s="342">
        <f t="shared" si="146"/>
        <v>812.2</v>
      </c>
      <c r="AQ45" s="342">
        <f t="shared" si="146"/>
        <v>887.2</v>
      </c>
      <c r="AR45" s="342">
        <f t="shared" si="146"/>
        <v>944.6</v>
      </c>
      <c r="AS45" s="342">
        <f t="shared" si="146"/>
        <v>988.40000000000009</v>
      </c>
      <c r="AT45" s="342">
        <f t="shared" si="146"/>
        <v>1022</v>
      </c>
      <c r="AU45" s="342">
        <f t="shared" si="146"/>
        <v>1047.6000000000001</v>
      </c>
      <c r="AV45" s="342">
        <f t="shared" si="146"/>
        <v>1067.6000000000001</v>
      </c>
      <c r="AW45" s="342">
        <f t="shared" si="146"/>
        <v>1083</v>
      </c>
      <c r="AX45" s="341">
        <f t="shared" ref="AX45:AX64" si="147">SUM(AL45:AW45)</f>
        <v>9745.8000000000011</v>
      </c>
      <c r="AY45" s="303"/>
      <c r="AZ45" s="167">
        <v>20</v>
      </c>
      <c r="BA45" s="537">
        <v>0.2</v>
      </c>
      <c r="BB45" s="429">
        <f>$BA$45*BB30</f>
        <v>1215.6000000000001</v>
      </c>
      <c r="BC45" s="429">
        <f t="shared" ref="BC45:BM45" si="148">$BA$45*BC30</f>
        <v>1678.4</v>
      </c>
      <c r="BD45" s="429">
        <f t="shared" si="148"/>
        <v>2028.8000000000002</v>
      </c>
      <c r="BE45" s="429">
        <f t="shared" si="148"/>
        <v>2294.6</v>
      </c>
      <c r="BF45" s="429">
        <f t="shared" si="148"/>
        <v>2496.4</v>
      </c>
      <c r="BG45" s="429">
        <f t="shared" si="148"/>
        <v>2650</v>
      </c>
      <c r="BH45" s="429">
        <f t="shared" si="148"/>
        <v>2767.2000000000007</v>
      </c>
      <c r="BI45" s="429">
        <f t="shared" si="148"/>
        <v>2856.8</v>
      </c>
      <c r="BJ45" s="429">
        <f t="shared" si="148"/>
        <v>2925.4</v>
      </c>
      <c r="BK45" s="429">
        <f t="shared" si="148"/>
        <v>2978.4</v>
      </c>
      <c r="BL45" s="429">
        <f t="shared" si="148"/>
        <v>3019</v>
      </c>
      <c r="BM45" s="429">
        <f t="shared" si="148"/>
        <v>3050.6000000000004</v>
      </c>
      <c r="BN45" s="428">
        <f t="shared" ref="BN45:BN64" si="149">SUM(BB45:BM45)</f>
        <v>29961.200000000004</v>
      </c>
      <c r="BO45" s="1"/>
      <c r="BP45" s="167">
        <v>20</v>
      </c>
      <c r="BQ45" s="537">
        <v>0.2</v>
      </c>
      <c r="BR45" s="429">
        <f>$BQ$45*BR30</f>
        <v>3476</v>
      </c>
      <c r="BS45" s="429">
        <f t="shared" ref="BS45:CC45" si="150">$BQ$45*BS30</f>
        <v>3916.2000000000003</v>
      </c>
      <c r="BT45" s="429">
        <f t="shared" si="150"/>
        <v>4250.2</v>
      </c>
      <c r="BU45" s="429">
        <f t="shared" si="150"/>
        <v>4503.8</v>
      </c>
      <c r="BV45" s="429">
        <f t="shared" si="150"/>
        <v>4696.8</v>
      </c>
      <c r="BW45" s="429">
        <f t="shared" si="150"/>
        <v>4844</v>
      </c>
      <c r="BX45" s="429">
        <f t="shared" si="150"/>
        <v>4956.6000000000004</v>
      </c>
      <c r="BY45" s="429">
        <f t="shared" si="150"/>
        <v>5043</v>
      </c>
      <c r="BZ45" s="429">
        <f t="shared" si="150"/>
        <v>5109.4000000000015</v>
      </c>
      <c r="CA45" s="429">
        <f t="shared" si="150"/>
        <v>5160.8</v>
      </c>
      <c r="CB45" s="429">
        <f t="shared" si="150"/>
        <v>5200.4000000000015</v>
      </c>
      <c r="CC45" s="429">
        <f t="shared" si="150"/>
        <v>5231.4000000000015</v>
      </c>
      <c r="CD45" s="428">
        <f t="shared" ref="CD45:CD64" si="151">SUM(BR45:CC45)</f>
        <v>56388.600000000006</v>
      </c>
      <c r="CG45" s="517"/>
    </row>
    <row r="46" spans="2:85" outlineLevel="1" x14ac:dyDescent="0.2">
      <c r="B46" s="170" t="s">
        <v>207</v>
      </c>
      <c r="D46" s="144"/>
      <c r="E46" s="144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42"/>
      <c r="S46" s="540">
        <f t="shared" si="143"/>
        <v>7</v>
      </c>
      <c r="T46" s="167">
        <v>35</v>
      </c>
      <c r="U46" s="537">
        <v>0.2</v>
      </c>
      <c r="V46" s="249">
        <f>$U$46*V31</f>
        <v>0</v>
      </c>
      <c r="W46" s="249">
        <f t="shared" ref="W46:AG46" si="152">$U$46*W31</f>
        <v>0</v>
      </c>
      <c r="X46" s="249">
        <f t="shared" si="152"/>
        <v>0</v>
      </c>
      <c r="Y46" s="249">
        <f t="shared" si="152"/>
        <v>0</v>
      </c>
      <c r="Z46" s="249">
        <f t="shared" si="152"/>
        <v>0</v>
      </c>
      <c r="AA46" s="249">
        <f t="shared" si="152"/>
        <v>0</v>
      </c>
      <c r="AB46" s="249">
        <f t="shared" si="152"/>
        <v>0</v>
      </c>
      <c r="AC46" s="249">
        <f t="shared" si="152"/>
        <v>0</v>
      </c>
      <c r="AD46" s="249">
        <f t="shared" si="152"/>
        <v>0</v>
      </c>
      <c r="AE46" s="249">
        <f t="shared" si="152"/>
        <v>31.5</v>
      </c>
      <c r="AF46" s="249">
        <f t="shared" si="152"/>
        <v>86.625</v>
      </c>
      <c r="AG46" s="249">
        <f t="shared" si="152"/>
        <v>127.96875</v>
      </c>
      <c r="AH46" s="230">
        <f t="shared" si="145"/>
        <v>246.09375</v>
      </c>
      <c r="AI46" s="1"/>
      <c r="AJ46" s="167">
        <v>35</v>
      </c>
      <c r="AK46" s="537">
        <v>0.2</v>
      </c>
      <c r="AL46" s="342">
        <f>$AK$46*AL31</f>
        <v>323.75</v>
      </c>
      <c r="AM46" s="342">
        <f t="shared" ref="AM46:AW46" si="153">$AK$46*AM31</f>
        <v>720.30000000000007</v>
      </c>
      <c r="AN46" s="342">
        <f t="shared" si="153"/>
        <v>1020.6</v>
      </c>
      <c r="AO46" s="342">
        <f t="shared" si="153"/>
        <v>1248.4500000000003</v>
      </c>
      <c r="AP46" s="342">
        <f t="shared" si="153"/>
        <v>1421.3500000000001</v>
      </c>
      <c r="AQ46" s="342">
        <f t="shared" si="153"/>
        <v>1552.6000000000001</v>
      </c>
      <c r="AR46" s="342">
        <f t="shared" si="153"/>
        <v>1653.0500000000002</v>
      </c>
      <c r="AS46" s="342">
        <f t="shared" si="153"/>
        <v>1729.7</v>
      </c>
      <c r="AT46" s="342">
        <f t="shared" si="153"/>
        <v>1788.5</v>
      </c>
      <c r="AU46" s="342">
        <f t="shared" si="153"/>
        <v>1833.3000000000004</v>
      </c>
      <c r="AV46" s="342">
        <f t="shared" si="153"/>
        <v>1868.3000000000004</v>
      </c>
      <c r="AW46" s="342">
        <f t="shared" si="153"/>
        <v>1895.25</v>
      </c>
      <c r="AX46" s="341">
        <f t="shared" si="147"/>
        <v>17055.150000000001</v>
      </c>
      <c r="AY46" s="303"/>
      <c r="AZ46" s="167">
        <v>35</v>
      </c>
      <c r="BA46" s="537">
        <v>0.2</v>
      </c>
      <c r="BB46" s="429">
        <f>$BA$46*BB31</f>
        <v>2127.3000000000006</v>
      </c>
      <c r="BC46" s="429">
        <f t="shared" ref="BC46:BM46" si="154">$BA$46*BC31</f>
        <v>2937.2000000000003</v>
      </c>
      <c r="BD46" s="429">
        <f t="shared" si="154"/>
        <v>3550.4</v>
      </c>
      <c r="BE46" s="429">
        <f t="shared" si="154"/>
        <v>4015.55</v>
      </c>
      <c r="BF46" s="429">
        <f t="shared" si="154"/>
        <v>4368.7</v>
      </c>
      <c r="BG46" s="429">
        <f t="shared" si="154"/>
        <v>4637.5</v>
      </c>
      <c r="BH46" s="429">
        <f t="shared" si="154"/>
        <v>4842.6000000000013</v>
      </c>
      <c r="BI46" s="429">
        <f t="shared" si="154"/>
        <v>4999.4000000000005</v>
      </c>
      <c r="BJ46" s="429">
        <f t="shared" si="154"/>
        <v>5119.4500000000007</v>
      </c>
      <c r="BK46" s="429">
        <f t="shared" si="154"/>
        <v>5212.2000000000007</v>
      </c>
      <c r="BL46" s="429">
        <f t="shared" si="154"/>
        <v>5283.25</v>
      </c>
      <c r="BM46" s="429">
        <f t="shared" si="154"/>
        <v>5338.5500000000011</v>
      </c>
      <c r="BN46" s="428">
        <f t="shared" si="149"/>
        <v>52432.100000000006</v>
      </c>
      <c r="BO46" s="1"/>
      <c r="BP46" s="167">
        <v>35</v>
      </c>
      <c r="BQ46" s="537">
        <v>0.2</v>
      </c>
      <c r="BR46" s="429">
        <f>$BQ$46*BR31</f>
        <v>6083</v>
      </c>
      <c r="BS46" s="429">
        <f t="shared" ref="BS46:CC46" si="155">$BQ$46*BS31</f>
        <v>6853.35</v>
      </c>
      <c r="BT46" s="429">
        <f t="shared" si="155"/>
        <v>7437.85</v>
      </c>
      <c r="BU46" s="429">
        <f t="shared" si="155"/>
        <v>7881.6500000000005</v>
      </c>
      <c r="BV46" s="429">
        <f t="shared" si="155"/>
        <v>8219.4</v>
      </c>
      <c r="BW46" s="429">
        <f t="shared" si="155"/>
        <v>8477</v>
      </c>
      <c r="BX46" s="429">
        <f t="shared" si="155"/>
        <v>8674.0500000000011</v>
      </c>
      <c r="BY46" s="429">
        <f t="shared" si="155"/>
        <v>8825.25</v>
      </c>
      <c r="BZ46" s="429">
        <f t="shared" si="155"/>
        <v>8941.4500000000025</v>
      </c>
      <c r="CA46" s="429">
        <f t="shared" si="155"/>
        <v>9031.4</v>
      </c>
      <c r="CB46" s="429">
        <f t="shared" si="155"/>
        <v>9100.7000000000025</v>
      </c>
      <c r="CC46" s="429">
        <f t="shared" si="155"/>
        <v>9154.9500000000025</v>
      </c>
      <c r="CD46" s="428">
        <f t="shared" si="151"/>
        <v>98680.049999999988</v>
      </c>
      <c r="CG46" s="517"/>
    </row>
    <row r="47" spans="2:85" outlineLevel="1" x14ac:dyDescent="0.2">
      <c r="B47" s="170" t="s">
        <v>207</v>
      </c>
      <c r="D47" s="144"/>
      <c r="E47" s="144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42"/>
      <c r="S47" s="540">
        <f t="shared" si="143"/>
        <v>10</v>
      </c>
      <c r="T47" s="167">
        <v>50</v>
      </c>
      <c r="U47" s="537">
        <v>0.2</v>
      </c>
      <c r="V47" s="249">
        <f>$U$47*V32</f>
        <v>0</v>
      </c>
      <c r="W47" s="249">
        <f t="shared" ref="W47:AG47" si="156">$U$47*W32</f>
        <v>0</v>
      </c>
      <c r="X47" s="249">
        <f t="shared" si="156"/>
        <v>0</v>
      </c>
      <c r="Y47" s="249">
        <f t="shared" si="156"/>
        <v>0</v>
      </c>
      <c r="Z47" s="249">
        <f t="shared" si="156"/>
        <v>0</v>
      </c>
      <c r="AA47" s="249">
        <f t="shared" si="156"/>
        <v>0</v>
      </c>
      <c r="AB47" s="249">
        <f t="shared" si="156"/>
        <v>0</v>
      </c>
      <c r="AC47" s="249">
        <f t="shared" si="156"/>
        <v>0</v>
      </c>
      <c r="AD47" s="249">
        <f t="shared" si="156"/>
        <v>0</v>
      </c>
      <c r="AE47" s="249">
        <f t="shared" si="156"/>
        <v>495.00000000000011</v>
      </c>
      <c r="AF47" s="249">
        <f t="shared" si="156"/>
        <v>1361.25</v>
      </c>
      <c r="AG47" s="249">
        <f t="shared" si="156"/>
        <v>2010.9375000000005</v>
      </c>
      <c r="AH47" s="230">
        <f t="shared" si="145"/>
        <v>3867.1875000000005</v>
      </c>
      <c r="AI47" s="1"/>
      <c r="AJ47" s="167">
        <v>50</v>
      </c>
      <c r="AK47" s="537">
        <v>0.2</v>
      </c>
      <c r="AL47" s="342">
        <f>$AK$47*AL32</f>
        <v>5087.5000000000009</v>
      </c>
      <c r="AM47" s="342">
        <f t="shared" ref="AM47:AW47" si="157">$AK$47*AM32</f>
        <v>11319.000000000002</v>
      </c>
      <c r="AN47" s="342">
        <f t="shared" si="157"/>
        <v>16038.000000000004</v>
      </c>
      <c r="AO47" s="342">
        <f t="shared" si="157"/>
        <v>19618.5</v>
      </c>
      <c r="AP47" s="342">
        <f t="shared" si="157"/>
        <v>22335.500000000004</v>
      </c>
      <c r="AQ47" s="342">
        <f t="shared" si="157"/>
        <v>24398.000000000004</v>
      </c>
      <c r="AR47" s="342">
        <f t="shared" si="157"/>
        <v>25976.5</v>
      </c>
      <c r="AS47" s="342">
        <f t="shared" si="157"/>
        <v>27181.000000000007</v>
      </c>
      <c r="AT47" s="342">
        <f t="shared" si="157"/>
        <v>28105</v>
      </c>
      <c r="AU47" s="342">
        <f t="shared" si="157"/>
        <v>28809</v>
      </c>
      <c r="AV47" s="342">
        <f t="shared" si="157"/>
        <v>29359</v>
      </c>
      <c r="AW47" s="342">
        <f t="shared" si="157"/>
        <v>29782.500000000007</v>
      </c>
      <c r="AX47" s="341">
        <f t="shared" si="147"/>
        <v>268009.50000000006</v>
      </c>
      <c r="AY47" s="303"/>
      <c r="AZ47" s="167">
        <v>50</v>
      </c>
      <c r="BA47" s="537">
        <v>0.2</v>
      </c>
      <c r="BB47" s="429">
        <f>$BA$47*BB32</f>
        <v>33429</v>
      </c>
      <c r="BC47" s="429">
        <f t="shared" ref="BC47:BM47" si="158">$BA$47*BC32</f>
        <v>46156.000000000007</v>
      </c>
      <c r="BD47" s="429">
        <f t="shared" si="158"/>
        <v>55792.000000000015</v>
      </c>
      <c r="BE47" s="429">
        <f t="shared" si="158"/>
        <v>63101.5</v>
      </c>
      <c r="BF47" s="429">
        <f t="shared" si="158"/>
        <v>68651</v>
      </c>
      <c r="BG47" s="429">
        <f t="shared" si="158"/>
        <v>72875.000000000015</v>
      </c>
      <c r="BH47" s="429">
        <f t="shared" si="158"/>
        <v>76098</v>
      </c>
      <c r="BI47" s="429">
        <f t="shared" si="158"/>
        <v>78562.000000000015</v>
      </c>
      <c r="BJ47" s="429">
        <f t="shared" si="158"/>
        <v>80448.5</v>
      </c>
      <c r="BK47" s="429">
        <f t="shared" si="158"/>
        <v>81906</v>
      </c>
      <c r="BL47" s="429">
        <f t="shared" si="158"/>
        <v>83022.5</v>
      </c>
      <c r="BM47" s="429">
        <f t="shared" si="158"/>
        <v>83891.500000000015</v>
      </c>
      <c r="BN47" s="428">
        <f t="shared" si="149"/>
        <v>823933</v>
      </c>
      <c r="BO47" s="1"/>
      <c r="BP47" s="167">
        <v>50</v>
      </c>
      <c r="BQ47" s="537">
        <v>0.2</v>
      </c>
      <c r="BR47" s="429">
        <f>$BQ$47*BR32</f>
        <v>95590</v>
      </c>
      <c r="BS47" s="429">
        <f t="shared" ref="BS47:CC47" si="159">$BQ$47*BS32</f>
        <v>107695.5</v>
      </c>
      <c r="BT47" s="429">
        <f t="shared" si="159"/>
        <v>116880.5</v>
      </c>
      <c r="BU47" s="429">
        <f t="shared" si="159"/>
        <v>123854.5</v>
      </c>
      <c r="BV47" s="429">
        <f t="shared" si="159"/>
        <v>129162</v>
      </c>
      <c r="BW47" s="429">
        <f t="shared" si="159"/>
        <v>133210.00000000003</v>
      </c>
      <c r="BX47" s="429">
        <f t="shared" si="159"/>
        <v>136306.50000000003</v>
      </c>
      <c r="BY47" s="429">
        <f t="shared" si="159"/>
        <v>138682.50000000003</v>
      </c>
      <c r="BZ47" s="429">
        <f t="shared" si="159"/>
        <v>140508.5</v>
      </c>
      <c r="CA47" s="429">
        <f t="shared" si="159"/>
        <v>141922</v>
      </c>
      <c r="CB47" s="429">
        <f t="shared" si="159"/>
        <v>143011</v>
      </c>
      <c r="CC47" s="429">
        <f t="shared" si="159"/>
        <v>143863.5</v>
      </c>
      <c r="CD47" s="428">
        <f t="shared" si="151"/>
        <v>1550686.5</v>
      </c>
      <c r="CG47" s="517"/>
    </row>
    <row r="48" spans="2:85" outlineLevel="1" x14ac:dyDescent="0.2">
      <c r="B48" s="170" t="s">
        <v>207</v>
      </c>
      <c r="D48" s="144"/>
      <c r="E48" s="144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42"/>
      <c r="S48" s="540">
        <f t="shared" si="143"/>
        <v>15</v>
      </c>
      <c r="T48" s="167">
        <v>75</v>
      </c>
      <c r="U48" s="537">
        <v>0.2</v>
      </c>
      <c r="V48" s="249">
        <f>$U$48*V33</f>
        <v>0</v>
      </c>
      <c r="W48" s="249">
        <f t="shared" ref="W48:AG48" si="160">$U$48*W33</f>
        <v>0</v>
      </c>
      <c r="X48" s="249">
        <f t="shared" si="160"/>
        <v>0</v>
      </c>
      <c r="Y48" s="249">
        <f t="shared" si="160"/>
        <v>0</v>
      </c>
      <c r="Z48" s="249">
        <f t="shared" si="160"/>
        <v>0</v>
      </c>
      <c r="AA48" s="249">
        <f t="shared" si="160"/>
        <v>0</v>
      </c>
      <c r="AB48" s="249">
        <f t="shared" si="160"/>
        <v>0</v>
      </c>
      <c r="AC48" s="249">
        <f t="shared" si="160"/>
        <v>0</v>
      </c>
      <c r="AD48" s="249">
        <f t="shared" si="160"/>
        <v>0</v>
      </c>
      <c r="AE48" s="249">
        <f t="shared" si="160"/>
        <v>135</v>
      </c>
      <c r="AF48" s="249">
        <f t="shared" si="160"/>
        <v>371.25</v>
      </c>
      <c r="AG48" s="249">
        <f t="shared" si="160"/>
        <v>548.4375</v>
      </c>
      <c r="AH48" s="230">
        <f t="shared" si="145"/>
        <v>1054.6875</v>
      </c>
      <c r="AI48" s="1"/>
      <c r="AJ48" s="167">
        <v>75</v>
      </c>
      <c r="AK48" s="537">
        <v>0.2</v>
      </c>
      <c r="AL48" s="342">
        <f>$AK$48*AL33</f>
        <v>1387.5</v>
      </c>
      <c r="AM48" s="342">
        <f t="shared" ref="AM48:AW48" si="161">$AK$48*AM33</f>
        <v>3087</v>
      </c>
      <c r="AN48" s="342">
        <f t="shared" si="161"/>
        <v>4374</v>
      </c>
      <c r="AO48" s="342">
        <f t="shared" si="161"/>
        <v>5350.5000000000009</v>
      </c>
      <c r="AP48" s="342">
        <f t="shared" si="161"/>
        <v>6091.5</v>
      </c>
      <c r="AQ48" s="342">
        <f t="shared" si="161"/>
        <v>6654</v>
      </c>
      <c r="AR48" s="342">
        <f t="shared" si="161"/>
        <v>7084.5</v>
      </c>
      <c r="AS48" s="342">
        <f t="shared" si="161"/>
        <v>7413</v>
      </c>
      <c r="AT48" s="342">
        <f t="shared" si="161"/>
        <v>7665</v>
      </c>
      <c r="AU48" s="342">
        <f t="shared" si="161"/>
        <v>7857.0000000000018</v>
      </c>
      <c r="AV48" s="342">
        <f t="shared" si="161"/>
        <v>8007.0000000000018</v>
      </c>
      <c r="AW48" s="342">
        <f t="shared" si="161"/>
        <v>8122.5</v>
      </c>
      <c r="AX48" s="341">
        <f t="shared" si="147"/>
        <v>73093.5</v>
      </c>
      <c r="AY48" s="303"/>
      <c r="AZ48" s="167">
        <v>75</v>
      </c>
      <c r="BA48" s="537">
        <v>0.2</v>
      </c>
      <c r="BB48" s="429">
        <f>$BA$48*BB33</f>
        <v>9117.0000000000018</v>
      </c>
      <c r="BC48" s="429">
        <f t="shared" ref="BC48:BM48" si="162">$BA$48*BC33</f>
        <v>12588</v>
      </c>
      <c r="BD48" s="429">
        <f t="shared" si="162"/>
        <v>15216</v>
      </c>
      <c r="BE48" s="429">
        <f t="shared" si="162"/>
        <v>17209.5</v>
      </c>
      <c r="BF48" s="429">
        <f t="shared" si="162"/>
        <v>18723</v>
      </c>
      <c r="BG48" s="429">
        <f t="shared" si="162"/>
        <v>19875</v>
      </c>
      <c r="BH48" s="429">
        <f t="shared" si="162"/>
        <v>20754.000000000004</v>
      </c>
      <c r="BI48" s="429">
        <f t="shared" si="162"/>
        <v>21426</v>
      </c>
      <c r="BJ48" s="429">
        <f t="shared" si="162"/>
        <v>21940.5</v>
      </c>
      <c r="BK48" s="429">
        <f t="shared" si="162"/>
        <v>22338</v>
      </c>
      <c r="BL48" s="429">
        <f t="shared" si="162"/>
        <v>22642.5</v>
      </c>
      <c r="BM48" s="429">
        <f t="shared" si="162"/>
        <v>22879.500000000004</v>
      </c>
      <c r="BN48" s="428">
        <f t="shared" si="149"/>
        <v>224709</v>
      </c>
      <c r="BO48" s="1"/>
      <c r="BP48" s="167">
        <v>75</v>
      </c>
      <c r="BQ48" s="537">
        <v>0.2</v>
      </c>
      <c r="BR48" s="429">
        <f>$BQ$48*BR33</f>
        <v>26070</v>
      </c>
      <c r="BS48" s="429">
        <f t="shared" ref="BS48:CC48" si="163">$BQ$48*BS33</f>
        <v>29371.5</v>
      </c>
      <c r="BT48" s="429">
        <f t="shared" si="163"/>
        <v>31876.5</v>
      </c>
      <c r="BU48" s="429">
        <f t="shared" si="163"/>
        <v>33778.5</v>
      </c>
      <c r="BV48" s="429">
        <f t="shared" si="163"/>
        <v>35226</v>
      </c>
      <c r="BW48" s="429">
        <f t="shared" si="163"/>
        <v>36330</v>
      </c>
      <c r="BX48" s="429">
        <f t="shared" si="163"/>
        <v>37174.5</v>
      </c>
      <c r="BY48" s="429">
        <f t="shared" si="163"/>
        <v>37822.5</v>
      </c>
      <c r="BZ48" s="429">
        <f t="shared" si="163"/>
        <v>38320.500000000007</v>
      </c>
      <c r="CA48" s="429">
        <f t="shared" si="163"/>
        <v>38706</v>
      </c>
      <c r="CB48" s="429">
        <f t="shared" si="163"/>
        <v>39003.000000000007</v>
      </c>
      <c r="CC48" s="429">
        <f t="shared" si="163"/>
        <v>39235.500000000007</v>
      </c>
      <c r="CD48" s="428">
        <f t="shared" si="151"/>
        <v>422914.5</v>
      </c>
      <c r="CG48" s="517"/>
    </row>
    <row r="49" spans="2:85" outlineLevel="1" x14ac:dyDescent="0.2">
      <c r="B49" s="170" t="s">
        <v>207</v>
      </c>
      <c r="D49" s="144"/>
      <c r="E49" s="144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42"/>
      <c r="S49" s="540">
        <f t="shared" si="143"/>
        <v>20</v>
      </c>
      <c r="T49" s="167">
        <v>100</v>
      </c>
      <c r="U49" s="537">
        <v>0.2</v>
      </c>
      <c r="V49" s="249">
        <f>$U$49*V34</f>
        <v>0</v>
      </c>
      <c r="W49" s="249">
        <f t="shared" ref="W49:AG49" si="164">$U$49*W34</f>
        <v>0</v>
      </c>
      <c r="X49" s="249">
        <f t="shared" si="164"/>
        <v>0</v>
      </c>
      <c r="Y49" s="249">
        <f t="shared" si="164"/>
        <v>0</v>
      </c>
      <c r="Z49" s="249">
        <f t="shared" si="164"/>
        <v>0</v>
      </c>
      <c r="AA49" s="249">
        <f t="shared" si="164"/>
        <v>0</v>
      </c>
      <c r="AB49" s="249">
        <f t="shared" si="164"/>
        <v>0</v>
      </c>
      <c r="AC49" s="249">
        <f t="shared" si="164"/>
        <v>0</v>
      </c>
      <c r="AD49" s="249">
        <f t="shared" si="164"/>
        <v>0</v>
      </c>
      <c r="AE49" s="249">
        <f t="shared" si="164"/>
        <v>180</v>
      </c>
      <c r="AF49" s="249">
        <f t="shared" si="164"/>
        <v>495</v>
      </c>
      <c r="AG49" s="249">
        <f t="shared" si="164"/>
        <v>731.25</v>
      </c>
      <c r="AH49" s="230">
        <f t="shared" si="145"/>
        <v>1406.25</v>
      </c>
      <c r="AI49" s="1"/>
      <c r="AJ49" s="167">
        <v>100</v>
      </c>
      <c r="AK49" s="537">
        <v>0.2</v>
      </c>
      <c r="AL49" s="342">
        <f>$AK$49*AL34</f>
        <v>1850</v>
      </c>
      <c r="AM49" s="342">
        <f t="shared" ref="AM49:AW49" si="165">$AK$49*AM34</f>
        <v>4116</v>
      </c>
      <c r="AN49" s="342">
        <f t="shared" si="165"/>
        <v>5832.0000000000009</v>
      </c>
      <c r="AO49" s="342">
        <f t="shared" si="165"/>
        <v>7134.0000000000018</v>
      </c>
      <c r="AP49" s="342">
        <f t="shared" si="165"/>
        <v>8122</v>
      </c>
      <c r="AQ49" s="342">
        <f t="shared" si="165"/>
        <v>8872</v>
      </c>
      <c r="AR49" s="342">
        <f t="shared" si="165"/>
        <v>9446</v>
      </c>
      <c r="AS49" s="342">
        <f t="shared" si="165"/>
        <v>9884.0000000000018</v>
      </c>
      <c r="AT49" s="342">
        <f t="shared" si="165"/>
        <v>10220</v>
      </c>
      <c r="AU49" s="342">
        <f t="shared" si="165"/>
        <v>10476.000000000002</v>
      </c>
      <c r="AV49" s="342">
        <f t="shared" si="165"/>
        <v>10676.000000000002</v>
      </c>
      <c r="AW49" s="342">
        <f t="shared" si="165"/>
        <v>10830</v>
      </c>
      <c r="AX49" s="341">
        <f t="shared" si="147"/>
        <v>97458</v>
      </c>
      <c r="AY49" s="303"/>
      <c r="AZ49" s="167">
        <v>100</v>
      </c>
      <c r="BA49" s="537">
        <v>0.2</v>
      </c>
      <c r="BB49" s="429">
        <f>$BA$49*BB34</f>
        <v>12156.000000000002</v>
      </c>
      <c r="BC49" s="429">
        <f t="shared" ref="BC49:BM49" si="166">$BA$49*BC34</f>
        <v>16784</v>
      </c>
      <c r="BD49" s="429">
        <f t="shared" si="166"/>
        <v>20288.000000000004</v>
      </c>
      <c r="BE49" s="429">
        <f t="shared" si="166"/>
        <v>22946</v>
      </c>
      <c r="BF49" s="429">
        <f t="shared" si="166"/>
        <v>24964</v>
      </c>
      <c r="BG49" s="429">
        <f t="shared" si="166"/>
        <v>26500</v>
      </c>
      <c r="BH49" s="429">
        <f t="shared" si="166"/>
        <v>27672</v>
      </c>
      <c r="BI49" s="429">
        <f t="shared" si="166"/>
        <v>28568</v>
      </c>
      <c r="BJ49" s="429">
        <f t="shared" si="166"/>
        <v>29254</v>
      </c>
      <c r="BK49" s="429">
        <f t="shared" si="166"/>
        <v>29784</v>
      </c>
      <c r="BL49" s="429">
        <f t="shared" si="166"/>
        <v>30190</v>
      </c>
      <c r="BM49" s="429">
        <f t="shared" si="166"/>
        <v>30506.000000000007</v>
      </c>
      <c r="BN49" s="428">
        <f t="shared" si="149"/>
        <v>299612</v>
      </c>
      <c r="BO49" s="1"/>
      <c r="BP49" s="167">
        <v>100</v>
      </c>
      <c r="BQ49" s="537">
        <v>0.2</v>
      </c>
      <c r="BR49" s="429">
        <f>$BQ$49*BR34</f>
        <v>34760</v>
      </c>
      <c r="BS49" s="429">
        <f t="shared" ref="BS49:CC49" si="167">$BQ$49*BS34</f>
        <v>39162</v>
      </c>
      <c r="BT49" s="429">
        <f t="shared" si="167"/>
        <v>42502</v>
      </c>
      <c r="BU49" s="429">
        <f t="shared" si="167"/>
        <v>45038</v>
      </c>
      <c r="BV49" s="429">
        <f t="shared" si="167"/>
        <v>46968</v>
      </c>
      <c r="BW49" s="429">
        <f t="shared" si="167"/>
        <v>48440</v>
      </c>
      <c r="BX49" s="429">
        <f t="shared" si="167"/>
        <v>49566.000000000007</v>
      </c>
      <c r="BY49" s="429">
        <f t="shared" si="167"/>
        <v>50430</v>
      </c>
      <c r="BZ49" s="429">
        <f t="shared" si="167"/>
        <v>51094.000000000007</v>
      </c>
      <c r="CA49" s="429">
        <f t="shared" si="167"/>
        <v>51608</v>
      </c>
      <c r="CB49" s="429">
        <f t="shared" si="167"/>
        <v>52004.000000000007</v>
      </c>
      <c r="CC49" s="429">
        <f t="shared" si="167"/>
        <v>52314.000000000007</v>
      </c>
      <c r="CD49" s="428">
        <f t="shared" si="151"/>
        <v>563886</v>
      </c>
      <c r="CG49" s="517"/>
    </row>
    <row r="50" spans="2:85" outlineLevel="1" x14ac:dyDescent="0.2">
      <c r="B50" s="170" t="s">
        <v>207</v>
      </c>
      <c r="D50" s="144"/>
      <c r="E50" s="144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42"/>
      <c r="S50" s="540">
        <f t="shared" si="143"/>
        <v>30</v>
      </c>
      <c r="T50" s="167">
        <v>150</v>
      </c>
      <c r="U50" s="537">
        <v>0.2</v>
      </c>
      <c r="V50" s="249">
        <f>$U$50*V35</f>
        <v>0</v>
      </c>
      <c r="W50" s="249">
        <f t="shared" ref="W50:AG50" si="168">$U$50*W35</f>
        <v>0</v>
      </c>
      <c r="X50" s="249">
        <f t="shared" si="168"/>
        <v>0</v>
      </c>
      <c r="Y50" s="249">
        <f t="shared" si="168"/>
        <v>0</v>
      </c>
      <c r="Z50" s="249">
        <f t="shared" si="168"/>
        <v>0</v>
      </c>
      <c r="AA50" s="249">
        <f t="shared" si="168"/>
        <v>0</v>
      </c>
      <c r="AB50" s="249">
        <f t="shared" si="168"/>
        <v>0</v>
      </c>
      <c r="AC50" s="249">
        <f t="shared" si="168"/>
        <v>0</v>
      </c>
      <c r="AD50" s="249">
        <f t="shared" si="168"/>
        <v>0</v>
      </c>
      <c r="AE50" s="249">
        <f t="shared" si="168"/>
        <v>108</v>
      </c>
      <c r="AF50" s="249">
        <f t="shared" si="168"/>
        <v>297</v>
      </c>
      <c r="AG50" s="249">
        <f t="shared" si="168"/>
        <v>438.75</v>
      </c>
      <c r="AH50" s="230">
        <f t="shared" si="145"/>
        <v>843.75</v>
      </c>
      <c r="AI50" s="1"/>
      <c r="AJ50" s="167">
        <v>150</v>
      </c>
      <c r="AK50" s="537">
        <v>0.2</v>
      </c>
      <c r="AL50" s="342">
        <f>$AK$50*AL35</f>
        <v>1110</v>
      </c>
      <c r="AM50" s="342">
        <f t="shared" ref="AM50:AW50" si="169">$AK$50*AM35</f>
        <v>2469.6000000000004</v>
      </c>
      <c r="AN50" s="342">
        <f t="shared" si="169"/>
        <v>3499.2000000000003</v>
      </c>
      <c r="AO50" s="342">
        <f t="shared" si="169"/>
        <v>4280.4000000000005</v>
      </c>
      <c r="AP50" s="342">
        <f t="shared" si="169"/>
        <v>4873.2</v>
      </c>
      <c r="AQ50" s="342">
        <f t="shared" si="169"/>
        <v>5323.2000000000007</v>
      </c>
      <c r="AR50" s="342">
        <f t="shared" si="169"/>
        <v>5667.6000000000013</v>
      </c>
      <c r="AS50" s="342">
        <f t="shared" si="169"/>
        <v>5930.4000000000005</v>
      </c>
      <c r="AT50" s="342">
        <f t="shared" si="169"/>
        <v>6132</v>
      </c>
      <c r="AU50" s="342">
        <f t="shared" si="169"/>
        <v>6285.6</v>
      </c>
      <c r="AV50" s="342">
        <f t="shared" si="169"/>
        <v>6405.6</v>
      </c>
      <c r="AW50" s="342">
        <f t="shared" si="169"/>
        <v>6498</v>
      </c>
      <c r="AX50" s="341">
        <f t="shared" si="147"/>
        <v>58474.8</v>
      </c>
      <c r="AY50" s="303"/>
      <c r="AZ50" s="167">
        <v>150</v>
      </c>
      <c r="BA50" s="537">
        <v>0.2</v>
      </c>
      <c r="BB50" s="429">
        <f>$BA$50*BB35</f>
        <v>7293.6</v>
      </c>
      <c r="BC50" s="429">
        <f t="shared" ref="BC50:BM50" si="170">$BA$50*BC35</f>
        <v>10070.400000000001</v>
      </c>
      <c r="BD50" s="429">
        <f t="shared" si="170"/>
        <v>12172.800000000001</v>
      </c>
      <c r="BE50" s="429">
        <f t="shared" si="170"/>
        <v>13767.6</v>
      </c>
      <c r="BF50" s="429">
        <f t="shared" si="170"/>
        <v>14978.400000000001</v>
      </c>
      <c r="BG50" s="429">
        <f t="shared" si="170"/>
        <v>15900</v>
      </c>
      <c r="BH50" s="429">
        <f t="shared" si="170"/>
        <v>16603.200000000004</v>
      </c>
      <c r="BI50" s="429">
        <f t="shared" si="170"/>
        <v>17140.8</v>
      </c>
      <c r="BJ50" s="429">
        <f t="shared" si="170"/>
        <v>17552.400000000001</v>
      </c>
      <c r="BK50" s="429">
        <f t="shared" si="170"/>
        <v>17870.400000000005</v>
      </c>
      <c r="BL50" s="429">
        <f t="shared" si="170"/>
        <v>18114.000000000004</v>
      </c>
      <c r="BM50" s="429">
        <f t="shared" si="170"/>
        <v>18303.600000000002</v>
      </c>
      <c r="BN50" s="428">
        <f t="shared" si="149"/>
        <v>179767.2</v>
      </c>
      <c r="BO50" s="1"/>
      <c r="BP50" s="167">
        <v>150</v>
      </c>
      <c r="BQ50" s="537">
        <v>0.2</v>
      </c>
      <c r="BR50" s="429">
        <f>$BQ$50*BR35</f>
        <v>20856</v>
      </c>
      <c r="BS50" s="429">
        <f t="shared" ref="BS50:CC50" si="171">$BQ$50*BS35</f>
        <v>23497.200000000001</v>
      </c>
      <c r="BT50" s="429">
        <f t="shared" si="171"/>
        <v>25501.200000000001</v>
      </c>
      <c r="BU50" s="429">
        <f t="shared" si="171"/>
        <v>27022.800000000003</v>
      </c>
      <c r="BV50" s="429">
        <f t="shared" si="171"/>
        <v>28180.800000000003</v>
      </c>
      <c r="BW50" s="429">
        <f t="shared" si="171"/>
        <v>29064</v>
      </c>
      <c r="BX50" s="429">
        <f t="shared" si="171"/>
        <v>29739.600000000002</v>
      </c>
      <c r="BY50" s="429">
        <f t="shared" si="171"/>
        <v>30258</v>
      </c>
      <c r="BZ50" s="429">
        <f t="shared" si="171"/>
        <v>30656.400000000001</v>
      </c>
      <c r="CA50" s="429">
        <f t="shared" si="171"/>
        <v>30964.800000000003</v>
      </c>
      <c r="CB50" s="429">
        <f t="shared" si="171"/>
        <v>31202.400000000001</v>
      </c>
      <c r="CC50" s="429">
        <f t="shared" si="171"/>
        <v>31388.400000000001</v>
      </c>
      <c r="CD50" s="428">
        <f t="shared" si="151"/>
        <v>338331.60000000003</v>
      </c>
      <c r="CG50" s="517"/>
    </row>
    <row r="51" spans="2:85" outlineLevel="1" x14ac:dyDescent="0.2">
      <c r="B51" s="170" t="s">
        <v>207</v>
      </c>
      <c r="D51" s="144"/>
      <c r="E51" s="144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42"/>
      <c r="S51" s="540">
        <f t="shared" si="143"/>
        <v>50</v>
      </c>
      <c r="T51" s="167">
        <v>250</v>
      </c>
      <c r="U51" s="537">
        <v>0.2</v>
      </c>
      <c r="V51" s="249">
        <f>$U$51*V36</f>
        <v>0</v>
      </c>
      <c r="W51" s="249">
        <f t="shared" ref="W51:AG51" si="172">$U$51*W36</f>
        <v>0</v>
      </c>
      <c r="X51" s="249">
        <f t="shared" si="172"/>
        <v>0</v>
      </c>
      <c r="Y51" s="249">
        <f t="shared" si="172"/>
        <v>0</v>
      </c>
      <c r="Z51" s="249">
        <f t="shared" si="172"/>
        <v>0</v>
      </c>
      <c r="AA51" s="249">
        <f t="shared" si="172"/>
        <v>0</v>
      </c>
      <c r="AB51" s="249">
        <f t="shared" si="172"/>
        <v>0</v>
      </c>
      <c r="AC51" s="249">
        <f t="shared" si="172"/>
        <v>0</v>
      </c>
      <c r="AD51" s="249">
        <f t="shared" si="172"/>
        <v>0</v>
      </c>
      <c r="AE51" s="249">
        <f t="shared" si="172"/>
        <v>121.49999999999999</v>
      </c>
      <c r="AF51" s="249">
        <f t="shared" si="172"/>
        <v>334.125</v>
      </c>
      <c r="AG51" s="249">
        <f t="shared" si="172"/>
        <v>493.59375</v>
      </c>
      <c r="AH51" s="230">
        <f t="shared" si="145"/>
        <v>949.21875</v>
      </c>
      <c r="AI51" s="1"/>
      <c r="AJ51" s="167">
        <v>250</v>
      </c>
      <c r="AK51" s="537">
        <v>0.2</v>
      </c>
      <c r="AL51" s="342">
        <f>$AK$51*AL36</f>
        <v>1387.5</v>
      </c>
      <c r="AM51" s="342">
        <f t="shared" ref="AM51:AW51" si="173">$AK$51*AM36</f>
        <v>3087</v>
      </c>
      <c r="AN51" s="342">
        <f t="shared" si="173"/>
        <v>4373.9999999999991</v>
      </c>
      <c r="AO51" s="342">
        <f t="shared" si="173"/>
        <v>5350.5</v>
      </c>
      <c r="AP51" s="342">
        <f t="shared" si="173"/>
        <v>6091.5</v>
      </c>
      <c r="AQ51" s="342">
        <f t="shared" si="173"/>
        <v>6653.9999999999991</v>
      </c>
      <c r="AR51" s="342">
        <f t="shared" si="173"/>
        <v>7084.5</v>
      </c>
      <c r="AS51" s="342">
        <f t="shared" si="173"/>
        <v>7413</v>
      </c>
      <c r="AT51" s="342">
        <f t="shared" si="173"/>
        <v>7664.9999999999991</v>
      </c>
      <c r="AU51" s="342">
        <f t="shared" si="173"/>
        <v>7857</v>
      </c>
      <c r="AV51" s="342">
        <f t="shared" si="173"/>
        <v>8007</v>
      </c>
      <c r="AW51" s="342">
        <f t="shared" si="173"/>
        <v>8122.5</v>
      </c>
      <c r="AX51" s="341">
        <f t="shared" si="147"/>
        <v>73093.5</v>
      </c>
      <c r="AY51" s="303"/>
      <c r="AZ51" s="167">
        <v>250</v>
      </c>
      <c r="BA51" s="537">
        <v>0.2</v>
      </c>
      <c r="BB51" s="429">
        <f>$BA$51*BB36</f>
        <v>9117</v>
      </c>
      <c r="BC51" s="429">
        <f t="shared" ref="BC51:BM51" si="174">$BA$51*BC36</f>
        <v>12588</v>
      </c>
      <c r="BD51" s="429">
        <f t="shared" si="174"/>
        <v>15216</v>
      </c>
      <c r="BE51" s="429">
        <f t="shared" si="174"/>
        <v>17209.5</v>
      </c>
      <c r="BF51" s="429">
        <f t="shared" si="174"/>
        <v>18723</v>
      </c>
      <c r="BG51" s="429">
        <f t="shared" si="174"/>
        <v>19875</v>
      </c>
      <c r="BH51" s="429">
        <f t="shared" si="174"/>
        <v>20754</v>
      </c>
      <c r="BI51" s="429">
        <f t="shared" si="174"/>
        <v>21426</v>
      </c>
      <c r="BJ51" s="429">
        <f t="shared" si="174"/>
        <v>21940.5</v>
      </c>
      <c r="BK51" s="429">
        <f t="shared" si="174"/>
        <v>22338</v>
      </c>
      <c r="BL51" s="429">
        <f t="shared" si="174"/>
        <v>22642.5</v>
      </c>
      <c r="BM51" s="429">
        <f t="shared" si="174"/>
        <v>22879.5</v>
      </c>
      <c r="BN51" s="428">
        <f t="shared" si="149"/>
        <v>224709</v>
      </c>
      <c r="BO51" s="1"/>
      <c r="BP51" s="167">
        <v>250</v>
      </c>
      <c r="BQ51" s="537">
        <v>0.2</v>
      </c>
      <c r="BR51" s="429">
        <f>$BQ$51*BR36</f>
        <v>26070</v>
      </c>
      <c r="BS51" s="429">
        <f t="shared" ref="BS51:CC51" si="175">$BQ$51*BS36</f>
        <v>29371.5</v>
      </c>
      <c r="BT51" s="429">
        <f t="shared" si="175"/>
        <v>31876.5</v>
      </c>
      <c r="BU51" s="429">
        <f t="shared" si="175"/>
        <v>33778.499999999993</v>
      </c>
      <c r="BV51" s="429">
        <f t="shared" si="175"/>
        <v>35226</v>
      </c>
      <c r="BW51" s="429">
        <f t="shared" si="175"/>
        <v>36330</v>
      </c>
      <c r="BX51" s="429">
        <f t="shared" si="175"/>
        <v>37174.5</v>
      </c>
      <c r="BY51" s="429">
        <f t="shared" si="175"/>
        <v>37822.499999999993</v>
      </c>
      <c r="BZ51" s="429">
        <f t="shared" si="175"/>
        <v>38320.5</v>
      </c>
      <c r="CA51" s="429">
        <f t="shared" si="175"/>
        <v>38706</v>
      </c>
      <c r="CB51" s="429">
        <f t="shared" si="175"/>
        <v>39003</v>
      </c>
      <c r="CC51" s="429">
        <f t="shared" si="175"/>
        <v>39235.499999999993</v>
      </c>
      <c r="CD51" s="428">
        <f t="shared" si="151"/>
        <v>422914.5</v>
      </c>
      <c r="CG51" s="517"/>
    </row>
    <row r="52" spans="2:85" outlineLevel="1" x14ac:dyDescent="0.2">
      <c r="B52" s="170" t="s">
        <v>207</v>
      </c>
      <c r="D52" s="144"/>
      <c r="E52" s="144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42"/>
      <c r="S52" s="540">
        <f t="shared" si="143"/>
        <v>100</v>
      </c>
      <c r="T52" s="167">
        <v>500</v>
      </c>
      <c r="U52" s="537">
        <v>0.2</v>
      </c>
      <c r="V52" s="249">
        <f>$U$52*V37</f>
        <v>0</v>
      </c>
      <c r="W52" s="249">
        <f t="shared" ref="W52:AG52" si="176">$U$52*W37</f>
        <v>0</v>
      </c>
      <c r="X52" s="249">
        <f t="shared" si="176"/>
        <v>0</v>
      </c>
      <c r="Y52" s="249">
        <f t="shared" si="176"/>
        <v>0</v>
      </c>
      <c r="Z52" s="249">
        <f t="shared" si="176"/>
        <v>0</v>
      </c>
      <c r="AA52" s="249">
        <f t="shared" si="176"/>
        <v>0</v>
      </c>
      <c r="AB52" s="249">
        <f t="shared" si="176"/>
        <v>0</v>
      </c>
      <c r="AC52" s="249">
        <f t="shared" si="176"/>
        <v>0</v>
      </c>
      <c r="AD52" s="249">
        <f t="shared" si="176"/>
        <v>0</v>
      </c>
      <c r="AE52" s="249">
        <f t="shared" si="176"/>
        <v>126</v>
      </c>
      <c r="AF52" s="249">
        <f t="shared" si="176"/>
        <v>346.5</v>
      </c>
      <c r="AG52" s="249">
        <f t="shared" si="176"/>
        <v>511.875</v>
      </c>
      <c r="AH52" s="230">
        <f t="shared" si="145"/>
        <v>984.375</v>
      </c>
      <c r="AI52" s="1"/>
      <c r="AJ52" s="167">
        <v>500</v>
      </c>
      <c r="AK52" s="537">
        <v>0.2</v>
      </c>
      <c r="AL52" s="342">
        <f>$AK$52*AL37</f>
        <v>1850</v>
      </c>
      <c r="AM52" s="342">
        <f t="shared" ref="AM52:AW52" si="177">$AK$52*AM37</f>
        <v>4116.0000000000009</v>
      </c>
      <c r="AN52" s="342">
        <f t="shared" si="177"/>
        <v>5832</v>
      </c>
      <c r="AO52" s="342">
        <f t="shared" si="177"/>
        <v>7134</v>
      </c>
      <c r="AP52" s="342">
        <f t="shared" si="177"/>
        <v>8122</v>
      </c>
      <c r="AQ52" s="342">
        <f t="shared" si="177"/>
        <v>8872</v>
      </c>
      <c r="AR52" s="342">
        <f t="shared" si="177"/>
        <v>9446.0000000000018</v>
      </c>
      <c r="AS52" s="342">
        <f t="shared" si="177"/>
        <v>9884</v>
      </c>
      <c r="AT52" s="342">
        <f t="shared" si="177"/>
        <v>10220</v>
      </c>
      <c r="AU52" s="342">
        <f t="shared" si="177"/>
        <v>10476</v>
      </c>
      <c r="AV52" s="342">
        <f t="shared" si="177"/>
        <v>10676</v>
      </c>
      <c r="AW52" s="342">
        <f t="shared" si="177"/>
        <v>10830</v>
      </c>
      <c r="AX52" s="341">
        <f t="shared" si="147"/>
        <v>97458</v>
      </c>
      <c r="AY52" s="303"/>
      <c r="AZ52" s="167">
        <v>500</v>
      </c>
      <c r="BA52" s="537">
        <v>0.2</v>
      </c>
      <c r="BB52" s="429">
        <f>$BA$52*BB37</f>
        <v>12156</v>
      </c>
      <c r="BC52" s="429">
        <f t="shared" ref="BC52:BM52" si="178">$BA$52*BC37</f>
        <v>16784</v>
      </c>
      <c r="BD52" s="429">
        <f t="shared" si="178"/>
        <v>20288</v>
      </c>
      <c r="BE52" s="429">
        <f t="shared" si="178"/>
        <v>22946</v>
      </c>
      <c r="BF52" s="429">
        <f t="shared" si="178"/>
        <v>24964.000000000004</v>
      </c>
      <c r="BG52" s="429">
        <f t="shared" si="178"/>
        <v>26500</v>
      </c>
      <c r="BH52" s="429">
        <f t="shared" si="178"/>
        <v>27672</v>
      </c>
      <c r="BI52" s="429">
        <f t="shared" si="178"/>
        <v>28568</v>
      </c>
      <c r="BJ52" s="429">
        <f t="shared" si="178"/>
        <v>29254</v>
      </c>
      <c r="BK52" s="429">
        <f t="shared" si="178"/>
        <v>29784.000000000007</v>
      </c>
      <c r="BL52" s="429">
        <f t="shared" si="178"/>
        <v>30190.000000000007</v>
      </c>
      <c r="BM52" s="429">
        <f t="shared" si="178"/>
        <v>30506</v>
      </c>
      <c r="BN52" s="428">
        <f t="shared" si="149"/>
        <v>299612</v>
      </c>
      <c r="BO52" s="1"/>
      <c r="BP52" s="167">
        <v>500</v>
      </c>
      <c r="BQ52" s="537">
        <v>0.2</v>
      </c>
      <c r="BR52" s="429">
        <f>$BQ$52*BR37</f>
        <v>34760</v>
      </c>
      <c r="BS52" s="429">
        <f t="shared" ref="BS52:CC52" si="179">$BQ$52*BS37</f>
        <v>39162</v>
      </c>
      <c r="BT52" s="429">
        <f t="shared" si="179"/>
        <v>42502</v>
      </c>
      <c r="BU52" s="429">
        <f t="shared" si="179"/>
        <v>45038</v>
      </c>
      <c r="BV52" s="429">
        <f t="shared" si="179"/>
        <v>46968</v>
      </c>
      <c r="BW52" s="429">
        <f t="shared" si="179"/>
        <v>48440.000000000007</v>
      </c>
      <c r="BX52" s="429">
        <f t="shared" si="179"/>
        <v>49566</v>
      </c>
      <c r="BY52" s="429">
        <f t="shared" si="179"/>
        <v>50430</v>
      </c>
      <c r="BZ52" s="429">
        <f t="shared" si="179"/>
        <v>51094</v>
      </c>
      <c r="CA52" s="429">
        <f t="shared" si="179"/>
        <v>51608.000000000007</v>
      </c>
      <c r="CB52" s="429">
        <f t="shared" si="179"/>
        <v>52004</v>
      </c>
      <c r="CC52" s="429">
        <f t="shared" si="179"/>
        <v>52314</v>
      </c>
      <c r="CD52" s="428">
        <f t="shared" si="151"/>
        <v>563886</v>
      </c>
      <c r="CG52" s="517"/>
    </row>
    <row r="53" spans="2:85" outlineLevel="1" x14ac:dyDescent="0.2">
      <c r="B53" s="170" t="s">
        <v>207</v>
      </c>
      <c r="D53" s="144"/>
      <c r="E53" s="144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42"/>
      <c r="S53" s="540">
        <f t="shared" si="143"/>
        <v>200</v>
      </c>
      <c r="T53" s="167">
        <v>1000</v>
      </c>
      <c r="U53" s="537">
        <v>0.2</v>
      </c>
      <c r="V53" s="249">
        <f>$U$53*V38</f>
        <v>0</v>
      </c>
      <c r="W53" s="249">
        <f t="shared" ref="W53:AG53" si="180">$U$53*W38</f>
        <v>0</v>
      </c>
      <c r="X53" s="249">
        <f t="shared" si="180"/>
        <v>0</v>
      </c>
      <c r="Y53" s="249">
        <f t="shared" si="180"/>
        <v>0</v>
      </c>
      <c r="Z53" s="249">
        <f t="shared" si="180"/>
        <v>0</v>
      </c>
      <c r="AA53" s="249">
        <f t="shared" si="180"/>
        <v>0</v>
      </c>
      <c r="AB53" s="249">
        <f t="shared" si="180"/>
        <v>0</v>
      </c>
      <c r="AC53" s="249">
        <f t="shared" si="180"/>
        <v>0</v>
      </c>
      <c r="AD53" s="249">
        <f t="shared" si="180"/>
        <v>0</v>
      </c>
      <c r="AE53" s="249">
        <f t="shared" si="180"/>
        <v>45</v>
      </c>
      <c r="AF53" s="249">
        <f t="shared" si="180"/>
        <v>123.75</v>
      </c>
      <c r="AG53" s="249">
        <f t="shared" si="180"/>
        <v>182.8125</v>
      </c>
      <c r="AH53" s="230">
        <f t="shared" si="145"/>
        <v>351.5625</v>
      </c>
      <c r="AI53" s="1"/>
      <c r="AJ53" s="167">
        <v>1000</v>
      </c>
      <c r="AK53" s="537">
        <v>0.2</v>
      </c>
      <c r="AL53" s="342">
        <f>$AK$53*AL38</f>
        <v>925</v>
      </c>
      <c r="AM53" s="342">
        <f t="shared" ref="AM53:AW53" si="181">$AK$53*AM38</f>
        <v>2058.0000000000005</v>
      </c>
      <c r="AN53" s="342">
        <f t="shared" si="181"/>
        <v>2916</v>
      </c>
      <c r="AO53" s="342">
        <f t="shared" si="181"/>
        <v>3567</v>
      </c>
      <c r="AP53" s="342">
        <f t="shared" si="181"/>
        <v>4061</v>
      </c>
      <c r="AQ53" s="342">
        <f t="shared" si="181"/>
        <v>4436</v>
      </c>
      <c r="AR53" s="342">
        <f t="shared" si="181"/>
        <v>4723.0000000000009</v>
      </c>
      <c r="AS53" s="342">
        <f t="shared" si="181"/>
        <v>4942</v>
      </c>
      <c r="AT53" s="342">
        <f t="shared" si="181"/>
        <v>5110</v>
      </c>
      <c r="AU53" s="342">
        <f t="shared" si="181"/>
        <v>5238</v>
      </c>
      <c r="AV53" s="342">
        <f t="shared" si="181"/>
        <v>5338</v>
      </c>
      <c r="AW53" s="342">
        <f t="shared" si="181"/>
        <v>5415</v>
      </c>
      <c r="AX53" s="341">
        <f t="shared" si="147"/>
        <v>48729</v>
      </c>
      <c r="AY53" s="303"/>
      <c r="AZ53" s="167">
        <v>1000</v>
      </c>
      <c r="BA53" s="537">
        <v>0.2</v>
      </c>
      <c r="BB53" s="429">
        <f>$BA$53*BB38</f>
        <v>6078</v>
      </c>
      <c r="BC53" s="429">
        <f t="shared" ref="BC53:BM53" si="182">$BA$53*BC38</f>
        <v>8392</v>
      </c>
      <c r="BD53" s="429">
        <f t="shared" si="182"/>
        <v>10144</v>
      </c>
      <c r="BE53" s="429">
        <f t="shared" si="182"/>
        <v>11473</v>
      </c>
      <c r="BF53" s="429">
        <f t="shared" si="182"/>
        <v>12482.000000000002</v>
      </c>
      <c r="BG53" s="429">
        <f t="shared" si="182"/>
        <v>13250</v>
      </c>
      <c r="BH53" s="429">
        <f t="shared" si="182"/>
        <v>13836</v>
      </c>
      <c r="BI53" s="429">
        <f t="shared" si="182"/>
        <v>14284</v>
      </c>
      <c r="BJ53" s="429">
        <f t="shared" si="182"/>
        <v>14627</v>
      </c>
      <c r="BK53" s="429">
        <f t="shared" si="182"/>
        <v>14892.000000000004</v>
      </c>
      <c r="BL53" s="429">
        <f t="shared" si="182"/>
        <v>15095.000000000004</v>
      </c>
      <c r="BM53" s="429">
        <f t="shared" si="182"/>
        <v>15253</v>
      </c>
      <c r="BN53" s="428">
        <f t="shared" si="149"/>
        <v>149806</v>
      </c>
      <c r="BO53" s="1"/>
      <c r="BP53" s="167">
        <v>1000</v>
      </c>
      <c r="BQ53" s="537">
        <v>0.2</v>
      </c>
      <c r="BR53" s="429">
        <f>$BQ$53*BR38</f>
        <v>17380</v>
      </c>
      <c r="BS53" s="429">
        <f t="shared" ref="BS53:CC53" si="183">$BQ$53*BS38</f>
        <v>19581</v>
      </c>
      <c r="BT53" s="429">
        <f t="shared" si="183"/>
        <v>21251</v>
      </c>
      <c r="BU53" s="429">
        <f t="shared" si="183"/>
        <v>22519</v>
      </c>
      <c r="BV53" s="429">
        <f t="shared" si="183"/>
        <v>23484</v>
      </c>
      <c r="BW53" s="429">
        <f t="shared" si="183"/>
        <v>24220.000000000004</v>
      </c>
      <c r="BX53" s="429">
        <f t="shared" si="183"/>
        <v>24783</v>
      </c>
      <c r="BY53" s="429">
        <f t="shared" si="183"/>
        <v>25215</v>
      </c>
      <c r="BZ53" s="429">
        <f t="shared" si="183"/>
        <v>25547</v>
      </c>
      <c r="CA53" s="429">
        <f t="shared" si="183"/>
        <v>25804.000000000004</v>
      </c>
      <c r="CB53" s="429">
        <f t="shared" si="183"/>
        <v>26002</v>
      </c>
      <c r="CC53" s="429">
        <f t="shared" si="183"/>
        <v>26157</v>
      </c>
      <c r="CD53" s="428">
        <f t="shared" si="151"/>
        <v>281943</v>
      </c>
      <c r="CG53" s="517"/>
    </row>
    <row r="54" spans="2:85" outlineLevel="1" x14ac:dyDescent="0.2">
      <c r="B54" s="170"/>
      <c r="D54" s="144"/>
      <c r="E54" s="144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42"/>
      <c r="S54" s="540"/>
      <c r="T54" s="144"/>
      <c r="U54" s="144"/>
      <c r="V54" s="249"/>
      <c r="W54" s="249"/>
      <c r="X54" s="249"/>
      <c r="Y54" s="249"/>
      <c r="Z54" s="249"/>
      <c r="AA54" s="249"/>
      <c r="AB54" s="249"/>
      <c r="AC54" s="249"/>
      <c r="AD54" s="249"/>
      <c r="AE54" s="249"/>
      <c r="AF54" s="249"/>
      <c r="AG54" s="249"/>
      <c r="AH54" s="230">
        <f t="shared" si="145"/>
        <v>0</v>
      </c>
      <c r="AI54" s="1"/>
      <c r="AJ54" s="144"/>
      <c r="AK54" s="144"/>
      <c r="AL54" s="342"/>
      <c r="AM54" s="342"/>
      <c r="AN54" s="342"/>
      <c r="AO54" s="342"/>
      <c r="AP54" s="342"/>
      <c r="AQ54" s="342"/>
      <c r="AR54" s="342"/>
      <c r="AS54" s="342"/>
      <c r="AT54" s="342"/>
      <c r="AU54" s="342"/>
      <c r="AV54" s="342"/>
      <c r="AW54" s="342"/>
      <c r="AX54" s="341"/>
      <c r="AY54" s="303"/>
      <c r="AZ54" s="144"/>
      <c r="BA54" s="144"/>
      <c r="BB54" s="429"/>
      <c r="BC54" s="429"/>
      <c r="BD54" s="429"/>
      <c r="BE54" s="429"/>
      <c r="BF54" s="429"/>
      <c r="BG54" s="429"/>
      <c r="BH54" s="429"/>
      <c r="BI54" s="429"/>
      <c r="BJ54" s="429"/>
      <c r="BK54" s="429"/>
      <c r="BL54" s="429"/>
      <c r="BM54" s="429"/>
      <c r="BN54" s="428">
        <f t="shared" si="149"/>
        <v>0</v>
      </c>
      <c r="BO54" s="1"/>
      <c r="BP54" s="144"/>
      <c r="BQ54" s="144"/>
      <c r="BR54" s="429"/>
      <c r="BS54" s="429"/>
      <c r="BT54" s="429"/>
      <c r="BU54" s="429"/>
      <c r="BV54" s="429"/>
      <c r="BW54" s="429"/>
      <c r="BX54" s="429"/>
      <c r="BY54" s="429"/>
      <c r="BZ54" s="429"/>
      <c r="CA54" s="429"/>
      <c r="CB54" s="429"/>
      <c r="CC54" s="429"/>
      <c r="CD54" s="428"/>
      <c r="CG54" s="517"/>
    </row>
    <row r="55" spans="2:85" outlineLevel="1" x14ac:dyDescent="0.2">
      <c r="B55" s="170" t="s">
        <v>208</v>
      </c>
      <c r="D55" s="144"/>
      <c r="E55" s="144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42"/>
      <c r="S55" s="540">
        <f t="shared" si="143"/>
        <v>7.5</v>
      </c>
      <c r="T55" s="167">
        <v>15</v>
      </c>
      <c r="U55" s="537">
        <v>0.5</v>
      </c>
      <c r="V55" s="249">
        <f>$U$55*V29</f>
        <v>0</v>
      </c>
      <c r="W55" s="249">
        <f t="shared" ref="W55:AG55" si="184">$U$55*W29</f>
        <v>0</v>
      </c>
      <c r="X55" s="249">
        <f t="shared" si="184"/>
        <v>0</v>
      </c>
      <c r="Y55" s="249">
        <f t="shared" si="184"/>
        <v>0</v>
      </c>
      <c r="Z55" s="249">
        <f t="shared" si="184"/>
        <v>0</v>
      </c>
      <c r="AA55" s="249">
        <f t="shared" si="184"/>
        <v>0</v>
      </c>
      <c r="AB55" s="249">
        <f t="shared" si="184"/>
        <v>0</v>
      </c>
      <c r="AC55" s="249">
        <f t="shared" si="184"/>
        <v>0</v>
      </c>
      <c r="AD55" s="249">
        <f t="shared" si="184"/>
        <v>0</v>
      </c>
      <c r="AE55" s="249">
        <f t="shared" si="184"/>
        <v>33.75</v>
      </c>
      <c r="AF55" s="249">
        <f t="shared" si="184"/>
        <v>92.8125</v>
      </c>
      <c r="AG55" s="249">
        <f t="shared" si="184"/>
        <v>137.109375</v>
      </c>
      <c r="AH55" s="230">
        <f t="shared" si="145"/>
        <v>263.671875</v>
      </c>
      <c r="AI55" s="1"/>
      <c r="AJ55" s="167">
        <v>15</v>
      </c>
      <c r="AK55" s="537">
        <v>0.5</v>
      </c>
      <c r="AL55" s="342">
        <f>$AK$55*AL29</f>
        <v>346.875</v>
      </c>
      <c r="AM55" s="342">
        <f t="shared" ref="AM55:AW55" si="185">$AK$55*AM29</f>
        <v>771.75</v>
      </c>
      <c r="AN55" s="342">
        <f t="shared" si="185"/>
        <v>1093.5</v>
      </c>
      <c r="AO55" s="342">
        <f t="shared" si="185"/>
        <v>1337.6250000000002</v>
      </c>
      <c r="AP55" s="342">
        <f t="shared" si="185"/>
        <v>1522.875</v>
      </c>
      <c r="AQ55" s="342">
        <f t="shared" si="185"/>
        <v>1663.5</v>
      </c>
      <c r="AR55" s="342">
        <f t="shared" si="185"/>
        <v>1771.125</v>
      </c>
      <c r="AS55" s="342">
        <f t="shared" si="185"/>
        <v>1853.2500000000002</v>
      </c>
      <c r="AT55" s="342">
        <f t="shared" si="185"/>
        <v>1916.25</v>
      </c>
      <c r="AU55" s="342">
        <f t="shared" si="185"/>
        <v>1964.2500000000002</v>
      </c>
      <c r="AV55" s="342">
        <f t="shared" si="185"/>
        <v>2001.7500000000002</v>
      </c>
      <c r="AW55" s="342">
        <f t="shared" si="185"/>
        <v>2030.625</v>
      </c>
      <c r="AX55" s="341">
        <f t="shared" si="147"/>
        <v>18273.375</v>
      </c>
      <c r="AY55" s="303"/>
      <c r="AZ55" s="167">
        <v>15</v>
      </c>
      <c r="BA55" s="537">
        <v>0.5</v>
      </c>
      <c r="BB55" s="429">
        <f>$BA$55*BB29</f>
        <v>2279.2500000000005</v>
      </c>
      <c r="BC55" s="429">
        <f t="shared" ref="BC55:BM55" si="186">$BA$55*BC29</f>
        <v>3147</v>
      </c>
      <c r="BD55" s="429">
        <f t="shared" si="186"/>
        <v>3804.0000000000005</v>
      </c>
      <c r="BE55" s="429">
        <f t="shared" si="186"/>
        <v>4302.375</v>
      </c>
      <c r="BF55" s="429">
        <f t="shared" si="186"/>
        <v>4680.75</v>
      </c>
      <c r="BG55" s="429">
        <f t="shared" si="186"/>
        <v>4968.75</v>
      </c>
      <c r="BH55" s="429">
        <f t="shared" si="186"/>
        <v>5188.5000000000009</v>
      </c>
      <c r="BI55" s="429">
        <f t="shared" si="186"/>
        <v>5356.5</v>
      </c>
      <c r="BJ55" s="429">
        <f t="shared" si="186"/>
        <v>5485.125</v>
      </c>
      <c r="BK55" s="429">
        <f t="shared" si="186"/>
        <v>5584.5</v>
      </c>
      <c r="BL55" s="429">
        <f t="shared" si="186"/>
        <v>5660.625</v>
      </c>
      <c r="BM55" s="429">
        <f t="shared" si="186"/>
        <v>5719.8750000000009</v>
      </c>
      <c r="BN55" s="428">
        <f t="shared" si="149"/>
        <v>56177.25</v>
      </c>
      <c r="BO55" s="1"/>
      <c r="BP55" s="167">
        <v>15</v>
      </c>
      <c r="BQ55" s="537">
        <v>0.5</v>
      </c>
      <c r="BR55" s="429">
        <f>$BQ$55*BR29</f>
        <v>6517.5</v>
      </c>
      <c r="BS55" s="429">
        <f t="shared" ref="BS55:CC55" si="187">$BQ$55*BS29</f>
        <v>7342.8750000000009</v>
      </c>
      <c r="BT55" s="429">
        <f t="shared" si="187"/>
        <v>7969.125</v>
      </c>
      <c r="BU55" s="429">
        <f t="shared" si="187"/>
        <v>8444.625</v>
      </c>
      <c r="BV55" s="429">
        <f t="shared" si="187"/>
        <v>8806.5</v>
      </c>
      <c r="BW55" s="429">
        <f t="shared" si="187"/>
        <v>9082.5</v>
      </c>
      <c r="BX55" s="429">
        <f t="shared" si="187"/>
        <v>9293.625</v>
      </c>
      <c r="BY55" s="429">
        <f t="shared" si="187"/>
        <v>9455.625</v>
      </c>
      <c r="BZ55" s="429">
        <f t="shared" si="187"/>
        <v>9580.1250000000018</v>
      </c>
      <c r="CA55" s="429">
        <f t="shared" si="187"/>
        <v>9676.5</v>
      </c>
      <c r="CB55" s="429">
        <f t="shared" si="187"/>
        <v>9750.7500000000018</v>
      </c>
      <c r="CC55" s="429">
        <f t="shared" si="187"/>
        <v>9808.8750000000018</v>
      </c>
      <c r="CD55" s="428">
        <f t="shared" si="151"/>
        <v>105728.625</v>
      </c>
      <c r="CG55" s="517"/>
    </row>
    <row r="56" spans="2:85" outlineLevel="1" x14ac:dyDescent="0.2">
      <c r="B56" s="170" t="s">
        <v>208</v>
      </c>
      <c r="D56" s="144"/>
      <c r="E56" s="144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42"/>
      <c r="S56" s="540">
        <f t="shared" si="143"/>
        <v>6</v>
      </c>
      <c r="T56" s="167">
        <v>20</v>
      </c>
      <c r="U56" s="537">
        <v>0.3</v>
      </c>
      <c r="V56" s="249">
        <f>$U$56*V30</f>
        <v>0</v>
      </c>
      <c r="W56" s="249">
        <f t="shared" ref="W56:AG56" si="188">$U$56*W30</f>
        <v>0</v>
      </c>
      <c r="X56" s="249">
        <f t="shared" si="188"/>
        <v>0</v>
      </c>
      <c r="Y56" s="249">
        <f t="shared" si="188"/>
        <v>0</v>
      </c>
      <c r="Z56" s="249">
        <f t="shared" si="188"/>
        <v>0</v>
      </c>
      <c r="AA56" s="249">
        <f t="shared" si="188"/>
        <v>0</v>
      </c>
      <c r="AB56" s="249">
        <f t="shared" si="188"/>
        <v>0</v>
      </c>
      <c r="AC56" s="249">
        <f t="shared" si="188"/>
        <v>0</v>
      </c>
      <c r="AD56" s="249">
        <f t="shared" si="188"/>
        <v>0</v>
      </c>
      <c r="AE56" s="249">
        <f t="shared" si="188"/>
        <v>27</v>
      </c>
      <c r="AF56" s="249">
        <f t="shared" si="188"/>
        <v>74.25</v>
      </c>
      <c r="AG56" s="249">
        <f t="shared" si="188"/>
        <v>109.6875</v>
      </c>
      <c r="AH56" s="230">
        <f t="shared" si="145"/>
        <v>210.9375</v>
      </c>
      <c r="AI56" s="1"/>
      <c r="AJ56" s="167">
        <v>20</v>
      </c>
      <c r="AK56" s="537">
        <v>0.3</v>
      </c>
      <c r="AL56" s="342">
        <f>$AK$56*AL30</f>
        <v>277.5</v>
      </c>
      <c r="AM56" s="342">
        <f t="shared" ref="AM56:AW56" si="189">$AK$56*AM30</f>
        <v>617.4</v>
      </c>
      <c r="AN56" s="342">
        <f t="shared" si="189"/>
        <v>874.8</v>
      </c>
      <c r="AO56" s="342">
        <f t="shared" si="189"/>
        <v>1070.1000000000001</v>
      </c>
      <c r="AP56" s="342">
        <f t="shared" si="189"/>
        <v>1218.3</v>
      </c>
      <c r="AQ56" s="342">
        <f t="shared" si="189"/>
        <v>1330.8</v>
      </c>
      <c r="AR56" s="342">
        <f t="shared" si="189"/>
        <v>1416.8999999999999</v>
      </c>
      <c r="AS56" s="342">
        <f t="shared" si="189"/>
        <v>1482.6</v>
      </c>
      <c r="AT56" s="342">
        <f t="shared" si="189"/>
        <v>1533</v>
      </c>
      <c r="AU56" s="342">
        <f t="shared" si="189"/>
        <v>1571.4000000000003</v>
      </c>
      <c r="AV56" s="342">
        <f t="shared" si="189"/>
        <v>1601.4000000000003</v>
      </c>
      <c r="AW56" s="342">
        <f t="shared" si="189"/>
        <v>1624.5</v>
      </c>
      <c r="AX56" s="341">
        <f t="shared" si="147"/>
        <v>14618.699999999999</v>
      </c>
      <c r="AY56" s="303"/>
      <c r="AZ56" s="167">
        <v>20</v>
      </c>
      <c r="BA56" s="537">
        <v>0.3</v>
      </c>
      <c r="BB56" s="429">
        <f>$BA$56*BB30</f>
        <v>1823.4000000000003</v>
      </c>
      <c r="BC56" s="429">
        <f t="shared" ref="BC56:BM56" si="190">$BA$56*BC30</f>
        <v>2517.6</v>
      </c>
      <c r="BD56" s="429">
        <f t="shared" si="190"/>
        <v>3043.2</v>
      </c>
      <c r="BE56" s="429">
        <f t="shared" si="190"/>
        <v>3441.9</v>
      </c>
      <c r="BF56" s="429">
        <f t="shared" si="190"/>
        <v>3744.6</v>
      </c>
      <c r="BG56" s="429">
        <f t="shared" si="190"/>
        <v>3975</v>
      </c>
      <c r="BH56" s="429">
        <f t="shared" si="190"/>
        <v>4150.8</v>
      </c>
      <c r="BI56" s="429">
        <f t="shared" si="190"/>
        <v>4285.2</v>
      </c>
      <c r="BJ56" s="429">
        <f t="shared" si="190"/>
        <v>4388.0999999999995</v>
      </c>
      <c r="BK56" s="429">
        <f t="shared" si="190"/>
        <v>4467.5999999999995</v>
      </c>
      <c r="BL56" s="429">
        <f t="shared" si="190"/>
        <v>4528.5</v>
      </c>
      <c r="BM56" s="429">
        <f t="shared" si="190"/>
        <v>4575.9000000000005</v>
      </c>
      <c r="BN56" s="428">
        <f t="shared" si="149"/>
        <v>44941.8</v>
      </c>
      <c r="BO56" s="1"/>
      <c r="BP56" s="167">
        <v>20</v>
      </c>
      <c r="BQ56" s="537">
        <v>0.3</v>
      </c>
      <c r="BR56" s="429">
        <f>$BQ$56*BR30</f>
        <v>5214</v>
      </c>
      <c r="BS56" s="429">
        <f t="shared" ref="BS56:CC56" si="191">$BQ$56*BS30</f>
        <v>5874.3</v>
      </c>
      <c r="BT56" s="429">
        <f t="shared" si="191"/>
        <v>6375.3</v>
      </c>
      <c r="BU56" s="429">
        <f t="shared" si="191"/>
        <v>6755.7</v>
      </c>
      <c r="BV56" s="429">
        <f t="shared" si="191"/>
        <v>7045.2</v>
      </c>
      <c r="BW56" s="429">
        <f t="shared" si="191"/>
        <v>7266</v>
      </c>
      <c r="BX56" s="429">
        <f t="shared" si="191"/>
        <v>7434.9</v>
      </c>
      <c r="BY56" s="429">
        <f t="shared" si="191"/>
        <v>7564.5</v>
      </c>
      <c r="BZ56" s="429">
        <f t="shared" si="191"/>
        <v>7664.1</v>
      </c>
      <c r="CA56" s="429">
        <f t="shared" si="191"/>
        <v>7741.2</v>
      </c>
      <c r="CB56" s="429">
        <f t="shared" si="191"/>
        <v>7800.6</v>
      </c>
      <c r="CC56" s="429">
        <f t="shared" si="191"/>
        <v>7847.1</v>
      </c>
      <c r="CD56" s="428">
        <f t="shared" si="151"/>
        <v>84582.900000000009</v>
      </c>
      <c r="CG56" s="517"/>
    </row>
    <row r="57" spans="2:85" outlineLevel="1" x14ac:dyDescent="0.2">
      <c r="B57" s="170" t="s">
        <v>208</v>
      </c>
      <c r="D57" s="144"/>
      <c r="E57" s="144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42"/>
      <c r="S57" s="540">
        <f t="shared" si="143"/>
        <v>7</v>
      </c>
      <c r="T57" s="167">
        <v>35</v>
      </c>
      <c r="U57" s="537">
        <v>0.2</v>
      </c>
      <c r="V57" s="249">
        <f>$U$57*V31</f>
        <v>0</v>
      </c>
      <c r="W57" s="249">
        <f t="shared" ref="W57:AG57" si="192">$U$57*W31</f>
        <v>0</v>
      </c>
      <c r="X57" s="249">
        <f t="shared" si="192"/>
        <v>0</v>
      </c>
      <c r="Y57" s="249">
        <f t="shared" si="192"/>
        <v>0</v>
      </c>
      <c r="Z57" s="249">
        <f t="shared" si="192"/>
        <v>0</v>
      </c>
      <c r="AA57" s="249">
        <f t="shared" si="192"/>
        <v>0</v>
      </c>
      <c r="AB57" s="249">
        <f t="shared" si="192"/>
        <v>0</v>
      </c>
      <c r="AC57" s="249">
        <f t="shared" si="192"/>
        <v>0</v>
      </c>
      <c r="AD57" s="249">
        <f t="shared" si="192"/>
        <v>0</v>
      </c>
      <c r="AE57" s="249">
        <f t="shared" si="192"/>
        <v>31.5</v>
      </c>
      <c r="AF57" s="249">
        <f t="shared" si="192"/>
        <v>86.625</v>
      </c>
      <c r="AG57" s="249">
        <f t="shared" si="192"/>
        <v>127.96875</v>
      </c>
      <c r="AH57" s="230">
        <f t="shared" si="145"/>
        <v>246.09375</v>
      </c>
      <c r="AI57" s="1"/>
      <c r="AJ57" s="167">
        <v>35</v>
      </c>
      <c r="AK57" s="537">
        <v>0.2</v>
      </c>
      <c r="AL57" s="342">
        <f>$AK$57*AL31</f>
        <v>323.75</v>
      </c>
      <c r="AM57" s="342">
        <f t="shared" ref="AM57:AW57" si="193">$AK$57*AM31</f>
        <v>720.30000000000007</v>
      </c>
      <c r="AN57" s="342">
        <f t="shared" si="193"/>
        <v>1020.6</v>
      </c>
      <c r="AO57" s="342">
        <f t="shared" si="193"/>
        <v>1248.4500000000003</v>
      </c>
      <c r="AP57" s="342">
        <f t="shared" si="193"/>
        <v>1421.3500000000001</v>
      </c>
      <c r="AQ57" s="342">
        <f t="shared" si="193"/>
        <v>1552.6000000000001</v>
      </c>
      <c r="AR57" s="342">
        <f t="shared" si="193"/>
        <v>1653.0500000000002</v>
      </c>
      <c r="AS57" s="342">
        <f t="shared" si="193"/>
        <v>1729.7</v>
      </c>
      <c r="AT57" s="342">
        <f t="shared" si="193"/>
        <v>1788.5</v>
      </c>
      <c r="AU57" s="342">
        <f t="shared" si="193"/>
        <v>1833.3000000000004</v>
      </c>
      <c r="AV57" s="342">
        <f t="shared" si="193"/>
        <v>1868.3000000000004</v>
      </c>
      <c r="AW57" s="342">
        <f t="shared" si="193"/>
        <v>1895.25</v>
      </c>
      <c r="AX57" s="341">
        <f t="shared" si="147"/>
        <v>17055.150000000001</v>
      </c>
      <c r="AY57" s="303"/>
      <c r="AZ57" s="167">
        <v>35</v>
      </c>
      <c r="BA57" s="537">
        <v>0.2</v>
      </c>
      <c r="BB57" s="429">
        <f>$BA$57*BB31</f>
        <v>2127.3000000000006</v>
      </c>
      <c r="BC57" s="429">
        <f t="shared" ref="BC57:BM57" si="194">$BA$57*BC31</f>
        <v>2937.2000000000003</v>
      </c>
      <c r="BD57" s="429">
        <f t="shared" si="194"/>
        <v>3550.4</v>
      </c>
      <c r="BE57" s="429">
        <f t="shared" si="194"/>
        <v>4015.55</v>
      </c>
      <c r="BF57" s="429">
        <f t="shared" si="194"/>
        <v>4368.7</v>
      </c>
      <c r="BG57" s="429">
        <f t="shared" si="194"/>
        <v>4637.5</v>
      </c>
      <c r="BH57" s="429">
        <f t="shared" si="194"/>
        <v>4842.6000000000013</v>
      </c>
      <c r="BI57" s="429">
        <f t="shared" si="194"/>
        <v>4999.4000000000005</v>
      </c>
      <c r="BJ57" s="429">
        <f t="shared" si="194"/>
        <v>5119.4500000000007</v>
      </c>
      <c r="BK57" s="429">
        <f t="shared" si="194"/>
        <v>5212.2000000000007</v>
      </c>
      <c r="BL57" s="429">
        <f t="shared" si="194"/>
        <v>5283.25</v>
      </c>
      <c r="BM57" s="429">
        <f t="shared" si="194"/>
        <v>5338.5500000000011</v>
      </c>
      <c r="BN57" s="428">
        <f t="shared" si="149"/>
        <v>52432.100000000006</v>
      </c>
      <c r="BO57" s="1"/>
      <c r="BP57" s="167">
        <v>35</v>
      </c>
      <c r="BQ57" s="537">
        <v>0.2</v>
      </c>
      <c r="BR57" s="429">
        <f>$BQ$57*BR31</f>
        <v>6083</v>
      </c>
      <c r="BS57" s="429">
        <f t="shared" ref="BS57:CC57" si="195">$BQ$57*BS31</f>
        <v>6853.35</v>
      </c>
      <c r="BT57" s="429">
        <f t="shared" si="195"/>
        <v>7437.85</v>
      </c>
      <c r="BU57" s="429">
        <f t="shared" si="195"/>
        <v>7881.6500000000005</v>
      </c>
      <c r="BV57" s="429">
        <f t="shared" si="195"/>
        <v>8219.4</v>
      </c>
      <c r="BW57" s="429">
        <f t="shared" si="195"/>
        <v>8477</v>
      </c>
      <c r="BX57" s="429">
        <f t="shared" si="195"/>
        <v>8674.0500000000011</v>
      </c>
      <c r="BY57" s="429">
        <f t="shared" si="195"/>
        <v>8825.25</v>
      </c>
      <c r="BZ57" s="429">
        <f t="shared" si="195"/>
        <v>8941.4500000000025</v>
      </c>
      <c r="CA57" s="429">
        <f t="shared" si="195"/>
        <v>9031.4</v>
      </c>
      <c r="CB57" s="429">
        <f t="shared" si="195"/>
        <v>9100.7000000000025</v>
      </c>
      <c r="CC57" s="429">
        <f t="shared" si="195"/>
        <v>9154.9500000000025</v>
      </c>
      <c r="CD57" s="428">
        <f t="shared" si="151"/>
        <v>98680.049999999988</v>
      </c>
      <c r="CG57" s="517"/>
    </row>
    <row r="58" spans="2:85" outlineLevel="1" x14ac:dyDescent="0.2">
      <c r="B58" s="170" t="s">
        <v>208</v>
      </c>
      <c r="D58" s="144"/>
      <c r="E58" s="144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42"/>
      <c r="S58" s="540">
        <f t="shared" si="143"/>
        <v>10</v>
      </c>
      <c r="T58" s="167">
        <v>50</v>
      </c>
      <c r="U58" s="537">
        <v>0.2</v>
      </c>
      <c r="V58" s="249">
        <f>$U$58*V32</f>
        <v>0</v>
      </c>
      <c r="W58" s="249">
        <f t="shared" ref="W58:AG58" si="196">$U$58*W32</f>
        <v>0</v>
      </c>
      <c r="X58" s="249">
        <f t="shared" si="196"/>
        <v>0</v>
      </c>
      <c r="Y58" s="249">
        <f t="shared" si="196"/>
        <v>0</v>
      </c>
      <c r="Z58" s="249">
        <f t="shared" si="196"/>
        <v>0</v>
      </c>
      <c r="AA58" s="249">
        <f t="shared" si="196"/>
        <v>0</v>
      </c>
      <c r="AB58" s="249">
        <f t="shared" si="196"/>
        <v>0</v>
      </c>
      <c r="AC58" s="249">
        <f t="shared" si="196"/>
        <v>0</v>
      </c>
      <c r="AD58" s="249">
        <f t="shared" si="196"/>
        <v>0</v>
      </c>
      <c r="AE58" s="249">
        <f t="shared" si="196"/>
        <v>495.00000000000011</v>
      </c>
      <c r="AF58" s="249">
        <f t="shared" si="196"/>
        <v>1361.25</v>
      </c>
      <c r="AG58" s="249">
        <f t="shared" si="196"/>
        <v>2010.9375000000005</v>
      </c>
      <c r="AH58" s="230">
        <f t="shared" si="145"/>
        <v>3867.1875000000005</v>
      </c>
      <c r="AI58" s="1"/>
      <c r="AJ58" s="167">
        <v>50</v>
      </c>
      <c r="AK58" s="537">
        <v>0.2</v>
      </c>
      <c r="AL58" s="342">
        <f>$AK$58*AL32</f>
        <v>5087.5000000000009</v>
      </c>
      <c r="AM58" s="342">
        <f t="shared" ref="AM58:AW58" si="197">$AK$58*AM32</f>
        <v>11319.000000000002</v>
      </c>
      <c r="AN58" s="342">
        <f t="shared" si="197"/>
        <v>16038.000000000004</v>
      </c>
      <c r="AO58" s="342">
        <f t="shared" si="197"/>
        <v>19618.5</v>
      </c>
      <c r="AP58" s="342">
        <f t="shared" si="197"/>
        <v>22335.500000000004</v>
      </c>
      <c r="AQ58" s="342">
        <f t="shared" si="197"/>
        <v>24398.000000000004</v>
      </c>
      <c r="AR58" s="342">
        <f t="shared" si="197"/>
        <v>25976.5</v>
      </c>
      <c r="AS58" s="342">
        <f t="shared" si="197"/>
        <v>27181.000000000007</v>
      </c>
      <c r="AT58" s="342">
        <f t="shared" si="197"/>
        <v>28105</v>
      </c>
      <c r="AU58" s="342">
        <f t="shared" si="197"/>
        <v>28809</v>
      </c>
      <c r="AV58" s="342">
        <f t="shared" si="197"/>
        <v>29359</v>
      </c>
      <c r="AW58" s="342">
        <f t="shared" si="197"/>
        <v>29782.500000000007</v>
      </c>
      <c r="AX58" s="341">
        <f t="shared" si="147"/>
        <v>268009.50000000006</v>
      </c>
      <c r="AY58" s="303"/>
      <c r="AZ58" s="167">
        <v>50</v>
      </c>
      <c r="BA58" s="537">
        <v>0.2</v>
      </c>
      <c r="BB58" s="429">
        <f>$BA$58*BB32</f>
        <v>33429</v>
      </c>
      <c r="BC58" s="429">
        <f t="shared" ref="BC58:BM58" si="198">$BA$58*BC32</f>
        <v>46156.000000000007</v>
      </c>
      <c r="BD58" s="429">
        <f t="shared" si="198"/>
        <v>55792.000000000015</v>
      </c>
      <c r="BE58" s="429">
        <f t="shared" si="198"/>
        <v>63101.5</v>
      </c>
      <c r="BF58" s="429">
        <f t="shared" si="198"/>
        <v>68651</v>
      </c>
      <c r="BG58" s="429">
        <f t="shared" si="198"/>
        <v>72875.000000000015</v>
      </c>
      <c r="BH58" s="429">
        <f t="shared" si="198"/>
        <v>76098</v>
      </c>
      <c r="BI58" s="429">
        <f t="shared" si="198"/>
        <v>78562.000000000015</v>
      </c>
      <c r="BJ58" s="429">
        <f t="shared" si="198"/>
        <v>80448.5</v>
      </c>
      <c r="BK58" s="429">
        <f t="shared" si="198"/>
        <v>81906</v>
      </c>
      <c r="BL58" s="429">
        <f t="shared" si="198"/>
        <v>83022.5</v>
      </c>
      <c r="BM58" s="429">
        <f t="shared" si="198"/>
        <v>83891.500000000015</v>
      </c>
      <c r="BN58" s="428">
        <f t="shared" si="149"/>
        <v>823933</v>
      </c>
      <c r="BO58" s="1"/>
      <c r="BP58" s="167">
        <v>50</v>
      </c>
      <c r="BQ58" s="537">
        <v>0.2</v>
      </c>
      <c r="BR58" s="429">
        <f>$BQ$58*BR32</f>
        <v>95590</v>
      </c>
      <c r="BS58" s="429">
        <f t="shared" ref="BS58:CC58" si="199">$BQ$58*BS32</f>
        <v>107695.5</v>
      </c>
      <c r="BT58" s="429">
        <f t="shared" si="199"/>
        <v>116880.5</v>
      </c>
      <c r="BU58" s="429">
        <f t="shared" si="199"/>
        <v>123854.5</v>
      </c>
      <c r="BV58" s="429">
        <f t="shared" si="199"/>
        <v>129162</v>
      </c>
      <c r="BW58" s="429">
        <f t="shared" si="199"/>
        <v>133210.00000000003</v>
      </c>
      <c r="BX58" s="429">
        <f t="shared" si="199"/>
        <v>136306.50000000003</v>
      </c>
      <c r="BY58" s="429">
        <f t="shared" si="199"/>
        <v>138682.50000000003</v>
      </c>
      <c r="BZ58" s="429">
        <f t="shared" si="199"/>
        <v>140508.5</v>
      </c>
      <c r="CA58" s="429">
        <f t="shared" si="199"/>
        <v>141922</v>
      </c>
      <c r="CB58" s="429">
        <f t="shared" si="199"/>
        <v>143011</v>
      </c>
      <c r="CC58" s="429">
        <f t="shared" si="199"/>
        <v>143863.5</v>
      </c>
      <c r="CD58" s="428">
        <f t="shared" si="151"/>
        <v>1550686.5</v>
      </c>
      <c r="CG58" s="517"/>
    </row>
    <row r="59" spans="2:85" outlineLevel="1" x14ac:dyDescent="0.2">
      <c r="B59" s="170" t="s">
        <v>208</v>
      </c>
      <c r="D59" s="144"/>
      <c r="E59" s="144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42"/>
      <c r="S59" s="540">
        <f t="shared" si="143"/>
        <v>15</v>
      </c>
      <c r="T59" s="167">
        <v>75</v>
      </c>
      <c r="U59" s="537">
        <v>0.2</v>
      </c>
      <c r="V59" s="249">
        <f>$U$59*V33</f>
        <v>0</v>
      </c>
      <c r="W59" s="249">
        <f t="shared" ref="W59:AG59" si="200">$U$59*W33</f>
        <v>0</v>
      </c>
      <c r="X59" s="249">
        <f t="shared" si="200"/>
        <v>0</v>
      </c>
      <c r="Y59" s="249">
        <f t="shared" si="200"/>
        <v>0</v>
      </c>
      <c r="Z59" s="249">
        <f t="shared" si="200"/>
        <v>0</v>
      </c>
      <c r="AA59" s="249">
        <f t="shared" si="200"/>
        <v>0</v>
      </c>
      <c r="AB59" s="249">
        <f t="shared" si="200"/>
        <v>0</v>
      </c>
      <c r="AC59" s="249">
        <f t="shared" si="200"/>
        <v>0</v>
      </c>
      <c r="AD59" s="249">
        <f t="shared" si="200"/>
        <v>0</v>
      </c>
      <c r="AE59" s="249">
        <f t="shared" si="200"/>
        <v>135</v>
      </c>
      <c r="AF59" s="249">
        <f t="shared" si="200"/>
        <v>371.25</v>
      </c>
      <c r="AG59" s="249">
        <f t="shared" si="200"/>
        <v>548.4375</v>
      </c>
      <c r="AH59" s="230">
        <f t="shared" si="145"/>
        <v>1054.6875</v>
      </c>
      <c r="AI59" s="1"/>
      <c r="AJ59" s="167">
        <v>75</v>
      </c>
      <c r="AK59" s="537">
        <v>0.2</v>
      </c>
      <c r="AL59" s="342">
        <f>$AK$59*AL33</f>
        <v>1387.5</v>
      </c>
      <c r="AM59" s="342">
        <f t="shared" ref="AM59:AW59" si="201">$AK$59*AM33</f>
        <v>3087</v>
      </c>
      <c r="AN59" s="342">
        <f t="shared" si="201"/>
        <v>4374</v>
      </c>
      <c r="AO59" s="342">
        <f t="shared" si="201"/>
        <v>5350.5000000000009</v>
      </c>
      <c r="AP59" s="342">
        <f t="shared" si="201"/>
        <v>6091.5</v>
      </c>
      <c r="AQ59" s="342">
        <f t="shared" si="201"/>
        <v>6654</v>
      </c>
      <c r="AR59" s="342">
        <f t="shared" si="201"/>
        <v>7084.5</v>
      </c>
      <c r="AS59" s="342">
        <f t="shared" si="201"/>
        <v>7413</v>
      </c>
      <c r="AT59" s="342">
        <f t="shared" si="201"/>
        <v>7665</v>
      </c>
      <c r="AU59" s="342">
        <f t="shared" si="201"/>
        <v>7857.0000000000018</v>
      </c>
      <c r="AV59" s="342">
        <f t="shared" si="201"/>
        <v>8007.0000000000018</v>
      </c>
      <c r="AW59" s="342">
        <f t="shared" si="201"/>
        <v>8122.5</v>
      </c>
      <c r="AX59" s="341">
        <f t="shared" si="147"/>
        <v>73093.5</v>
      </c>
      <c r="AY59" s="303"/>
      <c r="AZ59" s="167">
        <v>75</v>
      </c>
      <c r="BA59" s="537">
        <v>0.2</v>
      </c>
      <c r="BB59" s="429">
        <f>$BA$59*BB33</f>
        <v>9117.0000000000018</v>
      </c>
      <c r="BC59" s="429">
        <f t="shared" ref="BC59:BM59" si="202">$BA$59*BC33</f>
        <v>12588</v>
      </c>
      <c r="BD59" s="429">
        <f t="shared" si="202"/>
        <v>15216</v>
      </c>
      <c r="BE59" s="429">
        <f t="shared" si="202"/>
        <v>17209.5</v>
      </c>
      <c r="BF59" s="429">
        <f t="shared" si="202"/>
        <v>18723</v>
      </c>
      <c r="BG59" s="429">
        <f t="shared" si="202"/>
        <v>19875</v>
      </c>
      <c r="BH59" s="429">
        <f t="shared" si="202"/>
        <v>20754.000000000004</v>
      </c>
      <c r="BI59" s="429">
        <f t="shared" si="202"/>
        <v>21426</v>
      </c>
      <c r="BJ59" s="429">
        <f t="shared" si="202"/>
        <v>21940.5</v>
      </c>
      <c r="BK59" s="429">
        <f t="shared" si="202"/>
        <v>22338</v>
      </c>
      <c r="BL59" s="429">
        <f t="shared" si="202"/>
        <v>22642.5</v>
      </c>
      <c r="BM59" s="429">
        <f t="shared" si="202"/>
        <v>22879.500000000004</v>
      </c>
      <c r="BN59" s="428">
        <f t="shared" si="149"/>
        <v>224709</v>
      </c>
      <c r="BO59" s="1"/>
      <c r="BP59" s="167">
        <v>75</v>
      </c>
      <c r="BQ59" s="537">
        <v>0.2</v>
      </c>
      <c r="BR59" s="429">
        <f>$BQ$59*BR33</f>
        <v>26070</v>
      </c>
      <c r="BS59" s="429">
        <f t="shared" ref="BS59:CC59" si="203">$BQ$59*BS33</f>
        <v>29371.5</v>
      </c>
      <c r="BT59" s="429">
        <f t="shared" si="203"/>
        <v>31876.5</v>
      </c>
      <c r="BU59" s="429">
        <f t="shared" si="203"/>
        <v>33778.5</v>
      </c>
      <c r="BV59" s="429">
        <f t="shared" si="203"/>
        <v>35226</v>
      </c>
      <c r="BW59" s="429">
        <f t="shared" si="203"/>
        <v>36330</v>
      </c>
      <c r="BX59" s="429">
        <f t="shared" si="203"/>
        <v>37174.5</v>
      </c>
      <c r="BY59" s="429">
        <f t="shared" si="203"/>
        <v>37822.5</v>
      </c>
      <c r="BZ59" s="429">
        <f t="shared" si="203"/>
        <v>38320.500000000007</v>
      </c>
      <c r="CA59" s="429">
        <f t="shared" si="203"/>
        <v>38706</v>
      </c>
      <c r="CB59" s="429">
        <f t="shared" si="203"/>
        <v>39003.000000000007</v>
      </c>
      <c r="CC59" s="429">
        <f t="shared" si="203"/>
        <v>39235.500000000007</v>
      </c>
      <c r="CD59" s="428">
        <f t="shared" si="151"/>
        <v>422914.5</v>
      </c>
      <c r="CG59" s="517"/>
    </row>
    <row r="60" spans="2:85" outlineLevel="1" x14ac:dyDescent="0.2">
      <c r="B60" s="170" t="s">
        <v>208</v>
      </c>
      <c r="D60" s="144"/>
      <c r="E60" s="144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42"/>
      <c r="S60" s="540">
        <f t="shared" si="143"/>
        <v>20</v>
      </c>
      <c r="T60" s="167">
        <v>100</v>
      </c>
      <c r="U60" s="537">
        <v>0.2</v>
      </c>
      <c r="V60" s="249">
        <f>$U$60*V34</f>
        <v>0</v>
      </c>
      <c r="W60" s="249">
        <f t="shared" ref="W60:AG60" si="204">$U$60*W34</f>
        <v>0</v>
      </c>
      <c r="X60" s="249">
        <f t="shared" si="204"/>
        <v>0</v>
      </c>
      <c r="Y60" s="249">
        <f t="shared" si="204"/>
        <v>0</v>
      </c>
      <c r="Z60" s="249">
        <f t="shared" si="204"/>
        <v>0</v>
      </c>
      <c r="AA60" s="249">
        <f t="shared" si="204"/>
        <v>0</v>
      </c>
      <c r="AB60" s="249">
        <f t="shared" si="204"/>
        <v>0</v>
      </c>
      <c r="AC60" s="249">
        <f t="shared" si="204"/>
        <v>0</v>
      </c>
      <c r="AD60" s="249">
        <f t="shared" si="204"/>
        <v>0</v>
      </c>
      <c r="AE60" s="249">
        <f t="shared" si="204"/>
        <v>180</v>
      </c>
      <c r="AF60" s="249">
        <f t="shared" si="204"/>
        <v>495</v>
      </c>
      <c r="AG60" s="249">
        <f t="shared" si="204"/>
        <v>731.25</v>
      </c>
      <c r="AH60" s="230">
        <f t="shared" si="145"/>
        <v>1406.25</v>
      </c>
      <c r="AI60" s="1"/>
      <c r="AJ60" s="167">
        <v>100</v>
      </c>
      <c r="AK60" s="537">
        <v>0.2</v>
      </c>
      <c r="AL60" s="342">
        <f>$AK$60*AL34</f>
        <v>1850</v>
      </c>
      <c r="AM60" s="342">
        <f t="shared" ref="AM60:AW60" si="205">$AK$60*AM34</f>
        <v>4116</v>
      </c>
      <c r="AN60" s="342">
        <f t="shared" si="205"/>
        <v>5832.0000000000009</v>
      </c>
      <c r="AO60" s="342">
        <f t="shared" si="205"/>
        <v>7134.0000000000018</v>
      </c>
      <c r="AP60" s="342">
        <f t="shared" si="205"/>
        <v>8122</v>
      </c>
      <c r="AQ60" s="342">
        <f t="shared" si="205"/>
        <v>8872</v>
      </c>
      <c r="AR60" s="342">
        <f t="shared" si="205"/>
        <v>9446</v>
      </c>
      <c r="AS60" s="342">
        <f t="shared" si="205"/>
        <v>9884.0000000000018</v>
      </c>
      <c r="AT60" s="342">
        <f t="shared" si="205"/>
        <v>10220</v>
      </c>
      <c r="AU60" s="342">
        <f t="shared" si="205"/>
        <v>10476.000000000002</v>
      </c>
      <c r="AV60" s="342">
        <f t="shared" si="205"/>
        <v>10676.000000000002</v>
      </c>
      <c r="AW60" s="342">
        <f t="shared" si="205"/>
        <v>10830</v>
      </c>
      <c r="AX60" s="341">
        <f t="shared" si="147"/>
        <v>97458</v>
      </c>
      <c r="AY60" s="303"/>
      <c r="AZ60" s="167">
        <v>100</v>
      </c>
      <c r="BA60" s="537">
        <v>0.2</v>
      </c>
      <c r="BB60" s="429">
        <f>$BA$60*BB34</f>
        <v>12156.000000000002</v>
      </c>
      <c r="BC60" s="429">
        <f t="shared" ref="BC60:BM60" si="206">$BA$60*BC34</f>
        <v>16784</v>
      </c>
      <c r="BD60" s="429">
        <f t="shared" si="206"/>
        <v>20288.000000000004</v>
      </c>
      <c r="BE60" s="429">
        <f t="shared" si="206"/>
        <v>22946</v>
      </c>
      <c r="BF60" s="429">
        <f t="shared" si="206"/>
        <v>24964</v>
      </c>
      <c r="BG60" s="429">
        <f t="shared" si="206"/>
        <v>26500</v>
      </c>
      <c r="BH60" s="429">
        <f t="shared" si="206"/>
        <v>27672</v>
      </c>
      <c r="BI60" s="429">
        <f t="shared" si="206"/>
        <v>28568</v>
      </c>
      <c r="BJ60" s="429">
        <f t="shared" si="206"/>
        <v>29254</v>
      </c>
      <c r="BK60" s="429">
        <f t="shared" si="206"/>
        <v>29784</v>
      </c>
      <c r="BL60" s="429">
        <f t="shared" si="206"/>
        <v>30190</v>
      </c>
      <c r="BM60" s="429">
        <f t="shared" si="206"/>
        <v>30506.000000000007</v>
      </c>
      <c r="BN60" s="428">
        <f t="shared" si="149"/>
        <v>299612</v>
      </c>
      <c r="BO60" s="1"/>
      <c r="BP60" s="167">
        <v>100</v>
      </c>
      <c r="BQ60" s="537">
        <v>0.2</v>
      </c>
      <c r="BR60" s="429">
        <f>$BQ$60*BR34</f>
        <v>34760</v>
      </c>
      <c r="BS60" s="429">
        <f t="shared" ref="BS60:CC60" si="207">$BQ$60*BS34</f>
        <v>39162</v>
      </c>
      <c r="BT60" s="429">
        <f t="shared" si="207"/>
        <v>42502</v>
      </c>
      <c r="BU60" s="429">
        <f t="shared" si="207"/>
        <v>45038</v>
      </c>
      <c r="BV60" s="429">
        <f t="shared" si="207"/>
        <v>46968</v>
      </c>
      <c r="BW60" s="429">
        <f t="shared" si="207"/>
        <v>48440</v>
      </c>
      <c r="BX60" s="429">
        <f t="shared" si="207"/>
        <v>49566.000000000007</v>
      </c>
      <c r="BY60" s="429">
        <f t="shared" si="207"/>
        <v>50430</v>
      </c>
      <c r="BZ60" s="429">
        <f t="shared" si="207"/>
        <v>51094.000000000007</v>
      </c>
      <c r="CA60" s="429">
        <f t="shared" si="207"/>
        <v>51608</v>
      </c>
      <c r="CB60" s="429">
        <f t="shared" si="207"/>
        <v>52004.000000000007</v>
      </c>
      <c r="CC60" s="429">
        <f t="shared" si="207"/>
        <v>52314.000000000007</v>
      </c>
      <c r="CD60" s="428">
        <f t="shared" si="151"/>
        <v>563886</v>
      </c>
      <c r="CG60" s="517"/>
    </row>
    <row r="61" spans="2:85" outlineLevel="1" x14ac:dyDescent="0.2">
      <c r="B61" s="170" t="s">
        <v>208</v>
      </c>
      <c r="D61" s="144"/>
      <c r="E61" s="144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42"/>
      <c r="S61" s="540">
        <f t="shared" si="143"/>
        <v>30</v>
      </c>
      <c r="T61" s="167">
        <v>150</v>
      </c>
      <c r="U61" s="537">
        <v>0.2</v>
      </c>
      <c r="V61" s="249">
        <f>$U$61*V35</f>
        <v>0</v>
      </c>
      <c r="W61" s="249">
        <f t="shared" ref="W61:AG61" si="208">$U$61*W35</f>
        <v>0</v>
      </c>
      <c r="X61" s="249">
        <f t="shared" si="208"/>
        <v>0</v>
      </c>
      <c r="Y61" s="249">
        <f t="shared" si="208"/>
        <v>0</v>
      </c>
      <c r="Z61" s="249">
        <f t="shared" si="208"/>
        <v>0</v>
      </c>
      <c r="AA61" s="249">
        <f t="shared" si="208"/>
        <v>0</v>
      </c>
      <c r="AB61" s="249">
        <f t="shared" si="208"/>
        <v>0</v>
      </c>
      <c r="AC61" s="249">
        <f t="shared" si="208"/>
        <v>0</v>
      </c>
      <c r="AD61" s="249">
        <f t="shared" si="208"/>
        <v>0</v>
      </c>
      <c r="AE61" s="249">
        <f t="shared" si="208"/>
        <v>108</v>
      </c>
      <c r="AF61" s="249">
        <f t="shared" si="208"/>
        <v>297</v>
      </c>
      <c r="AG61" s="249">
        <f t="shared" si="208"/>
        <v>438.75</v>
      </c>
      <c r="AH61" s="230">
        <f t="shared" si="145"/>
        <v>843.75</v>
      </c>
      <c r="AI61" s="1"/>
      <c r="AJ61" s="167">
        <v>150</v>
      </c>
      <c r="AK61" s="537">
        <v>0.2</v>
      </c>
      <c r="AL61" s="342">
        <f>$AK$61*AL35</f>
        <v>1110</v>
      </c>
      <c r="AM61" s="342">
        <f t="shared" ref="AM61:AW61" si="209">$AK$61*AM35</f>
        <v>2469.6000000000004</v>
      </c>
      <c r="AN61" s="342">
        <f t="shared" si="209"/>
        <v>3499.2000000000003</v>
      </c>
      <c r="AO61" s="342">
        <f t="shared" si="209"/>
        <v>4280.4000000000005</v>
      </c>
      <c r="AP61" s="342">
        <f t="shared" si="209"/>
        <v>4873.2</v>
      </c>
      <c r="AQ61" s="342">
        <f t="shared" si="209"/>
        <v>5323.2000000000007</v>
      </c>
      <c r="AR61" s="342">
        <f t="shared" si="209"/>
        <v>5667.6000000000013</v>
      </c>
      <c r="AS61" s="342">
        <f t="shared" si="209"/>
        <v>5930.4000000000005</v>
      </c>
      <c r="AT61" s="342">
        <f t="shared" si="209"/>
        <v>6132</v>
      </c>
      <c r="AU61" s="342">
        <f t="shared" si="209"/>
        <v>6285.6</v>
      </c>
      <c r="AV61" s="342">
        <f t="shared" si="209"/>
        <v>6405.6</v>
      </c>
      <c r="AW61" s="342">
        <f t="shared" si="209"/>
        <v>6498</v>
      </c>
      <c r="AX61" s="341">
        <f t="shared" si="147"/>
        <v>58474.8</v>
      </c>
      <c r="AY61" s="303"/>
      <c r="AZ61" s="167">
        <v>150</v>
      </c>
      <c r="BA61" s="537">
        <v>0.2</v>
      </c>
      <c r="BB61" s="429">
        <f>$BA$61*BB35</f>
        <v>7293.6</v>
      </c>
      <c r="BC61" s="429">
        <f t="shared" ref="BC61:BM61" si="210">$BA$61*BC35</f>
        <v>10070.400000000001</v>
      </c>
      <c r="BD61" s="429">
        <f t="shared" si="210"/>
        <v>12172.800000000001</v>
      </c>
      <c r="BE61" s="429">
        <f t="shared" si="210"/>
        <v>13767.6</v>
      </c>
      <c r="BF61" s="429">
        <f t="shared" si="210"/>
        <v>14978.400000000001</v>
      </c>
      <c r="BG61" s="429">
        <f t="shared" si="210"/>
        <v>15900</v>
      </c>
      <c r="BH61" s="429">
        <f t="shared" si="210"/>
        <v>16603.200000000004</v>
      </c>
      <c r="BI61" s="429">
        <f t="shared" si="210"/>
        <v>17140.8</v>
      </c>
      <c r="BJ61" s="429">
        <f t="shared" si="210"/>
        <v>17552.400000000001</v>
      </c>
      <c r="BK61" s="429">
        <f t="shared" si="210"/>
        <v>17870.400000000005</v>
      </c>
      <c r="BL61" s="429">
        <f t="shared" si="210"/>
        <v>18114.000000000004</v>
      </c>
      <c r="BM61" s="429">
        <f t="shared" si="210"/>
        <v>18303.600000000002</v>
      </c>
      <c r="BN61" s="428">
        <f t="shared" si="149"/>
        <v>179767.2</v>
      </c>
      <c r="BO61" s="1"/>
      <c r="BP61" s="167">
        <v>150</v>
      </c>
      <c r="BQ61" s="537">
        <v>0.2</v>
      </c>
      <c r="BR61" s="429">
        <f>$BQ$61*BR35</f>
        <v>20856</v>
      </c>
      <c r="BS61" s="429">
        <f t="shared" ref="BS61:CC61" si="211">$BQ$61*BS35</f>
        <v>23497.200000000001</v>
      </c>
      <c r="BT61" s="429">
        <f t="shared" si="211"/>
        <v>25501.200000000001</v>
      </c>
      <c r="BU61" s="429">
        <f t="shared" si="211"/>
        <v>27022.800000000003</v>
      </c>
      <c r="BV61" s="429">
        <f t="shared" si="211"/>
        <v>28180.800000000003</v>
      </c>
      <c r="BW61" s="429">
        <f t="shared" si="211"/>
        <v>29064</v>
      </c>
      <c r="BX61" s="429">
        <f t="shared" si="211"/>
        <v>29739.600000000002</v>
      </c>
      <c r="BY61" s="429">
        <f t="shared" si="211"/>
        <v>30258</v>
      </c>
      <c r="BZ61" s="429">
        <f t="shared" si="211"/>
        <v>30656.400000000001</v>
      </c>
      <c r="CA61" s="429">
        <f t="shared" si="211"/>
        <v>30964.800000000003</v>
      </c>
      <c r="CB61" s="429">
        <f t="shared" si="211"/>
        <v>31202.400000000001</v>
      </c>
      <c r="CC61" s="429">
        <f t="shared" si="211"/>
        <v>31388.400000000001</v>
      </c>
      <c r="CD61" s="428">
        <f t="shared" si="151"/>
        <v>338331.60000000003</v>
      </c>
      <c r="CG61" s="517"/>
    </row>
    <row r="62" spans="2:85" s="153" customFormat="1" outlineLevel="1" x14ac:dyDescent="0.2">
      <c r="B62" s="170" t="s">
        <v>208</v>
      </c>
      <c r="C62" s="2"/>
      <c r="D62" s="537">
        <v>0.05</v>
      </c>
      <c r="E62" s="537">
        <v>0.2</v>
      </c>
      <c r="F62" s="528"/>
      <c r="G62" s="528"/>
      <c r="H62" s="528"/>
      <c r="I62" s="528"/>
      <c r="J62" s="528"/>
      <c r="K62" s="528"/>
      <c r="L62" s="528"/>
      <c r="M62" s="538">
        <f>(M29*$D$62)+(M29*$E$62)</f>
        <v>0</v>
      </c>
      <c r="N62" s="538">
        <f>(N29*$D$62)+(N29*$E$62)</f>
        <v>0</v>
      </c>
      <c r="O62" s="538">
        <f>(O29*$D$62)+(O29*$E$62)</f>
        <v>0</v>
      </c>
      <c r="P62" s="538">
        <f>(P29*$D$62)+(P29*$E$62)</f>
        <v>0</v>
      </c>
      <c r="Q62" s="538">
        <f>(Q29*$D$62)+(Q29*$E$62)</f>
        <v>0</v>
      </c>
      <c r="R62" s="539">
        <f>SUM(M62:Q62)</f>
        <v>0</v>
      </c>
      <c r="S62" s="540">
        <f t="shared" si="143"/>
        <v>50</v>
      </c>
      <c r="T62" s="167">
        <v>250</v>
      </c>
      <c r="U62" s="537">
        <v>0.2</v>
      </c>
      <c r="V62" s="249">
        <f>$U$62*V36</f>
        <v>0</v>
      </c>
      <c r="W62" s="249">
        <f t="shared" ref="W62:AG62" si="212">$U$62*W36</f>
        <v>0</v>
      </c>
      <c r="X62" s="249">
        <f t="shared" si="212"/>
        <v>0</v>
      </c>
      <c r="Y62" s="249">
        <f t="shared" si="212"/>
        <v>0</v>
      </c>
      <c r="Z62" s="249">
        <f t="shared" si="212"/>
        <v>0</v>
      </c>
      <c r="AA62" s="249">
        <f t="shared" si="212"/>
        <v>0</v>
      </c>
      <c r="AB62" s="249">
        <f t="shared" si="212"/>
        <v>0</v>
      </c>
      <c r="AC62" s="249">
        <f t="shared" si="212"/>
        <v>0</v>
      </c>
      <c r="AD62" s="249">
        <f t="shared" si="212"/>
        <v>0</v>
      </c>
      <c r="AE62" s="249">
        <f t="shared" si="212"/>
        <v>121.49999999999999</v>
      </c>
      <c r="AF62" s="249">
        <f t="shared" si="212"/>
        <v>334.125</v>
      </c>
      <c r="AG62" s="249">
        <f t="shared" si="212"/>
        <v>493.59375</v>
      </c>
      <c r="AH62" s="230">
        <f t="shared" si="145"/>
        <v>949.21875</v>
      </c>
      <c r="AI62" s="540"/>
      <c r="AJ62" s="167">
        <v>250</v>
      </c>
      <c r="AK62" s="537">
        <v>0.2</v>
      </c>
      <c r="AL62" s="342">
        <f>$AK$62*AL36</f>
        <v>1387.5</v>
      </c>
      <c r="AM62" s="342">
        <f t="shared" ref="AM62:AW62" si="213">$AK$62*AM36</f>
        <v>3087</v>
      </c>
      <c r="AN62" s="342">
        <f t="shared" si="213"/>
        <v>4373.9999999999991</v>
      </c>
      <c r="AO62" s="342">
        <f t="shared" si="213"/>
        <v>5350.5</v>
      </c>
      <c r="AP62" s="342">
        <f t="shared" si="213"/>
        <v>6091.5</v>
      </c>
      <c r="AQ62" s="342">
        <f t="shared" si="213"/>
        <v>6653.9999999999991</v>
      </c>
      <c r="AR62" s="342">
        <f t="shared" si="213"/>
        <v>7084.5</v>
      </c>
      <c r="AS62" s="342">
        <f t="shared" si="213"/>
        <v>7413</v>
      </c>
      <c r="AT62" s="342">
        <f t="shared" si="213"/>
        <v>7664.9999999999991</v>
      </c>
      <c r="AU62" s="342">
        <f t="shared" si="213"/>
        <v>7857</v>
      </c>
      <c r="AV62" s="342">
        <f t="shared" si="213"/>
        <v>8007</v>
      </c>
      <c r="AW62" s="342">
        <f t="shared" si="213"/>
        <v>8122.5</v>
      </c>
      <c r="AX62" s="341">
        <f t="shared" si="147"/>
        <v>73093.5</v>
      </c>
      <c r="AY62" s="2"/>
      <c r="AZ62" s="167">
        <v>250</v>
      </c>
      <c r="BA62" s="537">
        <v>0.2</v>
      </c>
      <c r="BB62" s="429">
        <f>$BA$62*BB36</f>
        <v>9117</v>
      </c>
      <c r="BC62" s="429">
        <f t="shared" ref="BC62:BM62" si="214">$BA$62*BC36</f>
        <v>12588</v>
      </c>
      <c r="BD62" s="429">
        <f t="shared" si="214"/>
        <v>15216</v>
      </c>
      <c r="BE62" s="429">
        <f t="shared" si="214"/>
        <v>17209.5</v>
      </c>
      <c r="BF62" s="429">
        <f t="shared" si="214"/>
        <v>18723</v>
      </c>
      <c r="BG62" s="429">
        <f t="shared" si="214"/>
        <v>19875</v>
      </c>
      <c r="BH62" s="429">
        <f t="shared" si="214"/>
        <v>20754</v>
      </c>
      <c r="BI62" s="429">
        <f t="shared" si="214"/>
        <v>21426</v>
      </c>
      <c r="BJ62" s="429">
        <f t="shared" si="214"/>
        <v>21940.5</v>
      </c>
      <c r="BK62" s="429">
        <f t="shared" si="214"/>
        <v>22338</v>
      </c>
      <c r="BL62" s="429">
        <f t="shared" si="214"/>
        <v>22642.5</v>
      </c>
      <c r="BM62" s="429">
        <f t="shared" si="214"/>
        <v>22879.5</v>
      </c>
      <c r="BN62" s="428">
        <f t="shared" si="149"/>
        <v>224709</v>
      </c>
      <c r="BO62" s="2"/>
      <c r="BP62" s="167">
        <v>250</v>
      </c>
      <c r="BQ62" s="537">
        <v>0.2</v>
      </c>
      <c r="BR62" s="429">
        <f>$BQ$62*BR36</f>
        <v>26070</v>
      </c>
      <c r="BS62" s="429">
        <f t="shared" ref="BS62:CC62" si="215">$BQ$62*BS36</f>
        <v>29371.5</v>
      </c>
      <c r="BT62" s="429">
        <f t="shared" si="215"/>
        <v>31876.5</v>
      </c>
      <c r="BU62" s="429">
        <f t="shared" si="215"/>
        <v>33778.499999999993</v>
      </c>
      <c r="BV62" s="429">
        <f t="shared" si="215"/>
        <v>35226</v>
      </c>
      <c r="BW62" s="429">
        <f t="shared" si="215"/>
        <v>36330</v>
      </c>
      <c r="BX62" s="429">
        <f t="shared" si="215"/>
        <v>37174.5</v>
      </c>
      <c r="BY62" s="429">
        <f t="shared" si="215"/>
        <v>37822.499999999993</v>
      </c>
      <c r="BZ62" s="429">
        <f t="shared" si="215"/>
        <v>38320.5</v>
      </c>
      <c r="CA62" s="429">
        <f t="shared" si="215"/>
        <v>38706</v>
      </c>
      <c r="CB62" s="429">
        <f t="shared" si="215"/>
        <v>39003</v>
      </c>
      <c r="CC62" s="429">
        <f t="shared" si="215"/>
        <v>39235.499999999993</v>
      </c>
      <c r="CD62" s="428">
        <f t="shared" si="151"/>
        <v>422914.5</v>
      </c>
      <c r="CF62" s="519"/>
      <c r="CG62" s="519"/>
    </row>
    <row r="63" spans="2:85" s="153" customFormat="1" outlineLevel="1" x14ac:dyDescent="0.2">
      <c r="B63" s="170" t="s">
        <v>208</v>
      </c>
      <c r="C63" s="2"/>
      <c r="D63" s="537"/>
      <c r="E63" s="537"/>
      <c r="F63" s="528"/>
      <c r="G63" s="528"/>
      <c r="H63" s="528"/>
      <c r="I63" s="528"/>
      <c r="J63" s="528"/>
      <c r="K63" s="528"/>
      <c r="L63" s="528"/>
      <c r="M63" s="538"/>
      <c r="N63" s="538"/>
      <c r="O63" s="538"/>
      <c r="P63" s="538"/>
      <c r="Q63" s="538"/>
      <c r="R63" s="539"/>
      <c r="S63" s="540">
        <f t="shared" si="143"/>
        <v>100</v>
      </c>
      <c r="T63" s="167">
        <v>500</v>
      </c>
      <c r="U63" s="537">
        <v>0.2</v>
      </c>
      <c r="V63" s="249">
        <f>$U$63*V37</f>
        <v>0</v>
      </c>
      <c r="W63" s="249">
        <f t="shared" ref="W63:AG63" si="216">$U$63*W37</f>
        <v>0</v>
      </c>
      <c r="X63" s="249">
        <f t="shared" si="216"/>
        <v>0</v>
      </c>
      <c r="Y63" s="249">
        <f t="shared" si="216"/>
        <v>0</v>
      </c>
      <c r="Z63" s="249">
        <f t="shared" si="216"/>
        <v>0</v>
      </c>
      <c r="AA63" s="249">
        <f t="shared" si="216"/>
        <v>0</v>
      </c>
      <c r="AB63" s="249">
        <f t="shared" si="216"/>
        <v>0</v>
      </c>
      <c r="AC63" s="249">
        <f t="shared" si="216"/>
        <v>0</v>
      </c>
      <c r="AD63" s="249">
        <f t="shared" si="216"/>
        <v>0</v>
      </c>
      <c r="AE63" s="249">
        <f t="shared" si="216"/>
        <v>126</v>
      </c>
      <c r="AF63" s="249">
        <f t="shared" si="216"/>
        <v>346.5</v>
      </c>
      <c r="AG63" s="249">
        <f t="shared" si="216"/>
        <v>511.875</v>
      </c>
      <c r="AH63" s="230">
        <f t="shared" si="145"/>
        <v>984.375</v>
      </c>
      <c r="AI63" s="540"/>
      <c r="AJ63" s="167">
        <v>500</v>
      </c>
      <c r="AK63" s="537">
        <v>0.2</v>
      </c>
      <c r="AL63" s="342">
        <f>$AK$63*AL37</f>
        <v>1850</v>
      </c>
      <c r="AM63" s="342">
        <f t="shared" ref="AM63:AW63" si="217">$AK$63*AM37</f>
        <v>4116.0000000000009</v>
      </c>
      <c r="AN63" s="342">
        <f t="shared" si="217"/>
        <v>5832</v>
      </c>
      <c r="AO63" s="342">
        <f t="shared" si="217"/>
        <v>7134</v>
      </c>
      <c r="AP63" s="342">
        <f t="shared" si="217"/>
        <v>8122</v>
      </c>
      <c r="AQ63" s="342">
        <f t="shared" si="217"/>
        <v>8872</v>
      </c>
      <c r="AR63" s="342">
        <f t="shared" si="217"/>
        <v>9446.0000000000018</v>
      </c>
      <c r="AS63" s="342">
        <f t="shared" si="217"/>
        <v>9884</v>
      </c>
      <c r="AT63" s="342">
        <f t="shared" si="217"/>
        <v>10220</v>
      </c>
      <c r="AU63" s="342">
        <f t="shared" si="217"/>
        <v>10476</v>
      </c>
      <c r="AV63" s="342">
        <f t="shared" si="217"/>
        <v>10676</v>
      </c>
      <c r="AW63" s="342">
        <f t="shared" si="217"/>
        <v>10830</v>
      </c>
      <c r="AX63" s="341">
        <f t="shared" si="147"/>
        <v>97458</v>
      </c>
      <c r="AY63" s="2"/>
      <c r="AZ63" s="167">
        <v>500</v>
      </c>
      <c r="BA63" s="537">
        <v>0.2</v>
      </c>
      <c r="BB63" s="429">
        <f>$BA$63*BB37</f>
        <v>12156</v>
      </c>
      <c r="BC63" s="429">
        <f t="shared" ref="BC63:BM63" si="218">$BA$63*BC37</f>
        <v>16784</v>
      </c>
      <c r="BD63" s="429">
        <f t="shared" si="218"/>
        <v>20288</v>
      </c>
      <c r="BE63" s="429">
        <f t="shared" si="218"/>
        <v>22946</v>
      </c>
      <c r="BF63" s="429">
        <f t="shared" si="218"/>
        <v>24964.000000000004</v>
      </c>
      <c r="BG63" s="429">
        <f t="shared" si="218"/>
        <v>26500</v>
      </c>
      <c r="BH63" s="429">
        <f t="shared" si="218"/>
        <v>27672</v>
      </c>
      <c r="BI63" s="429">
        <f t="shared" si="218"/>
        <v>28568</v>
      </c>
      <c r="BJ63" s="429">
        <f t="shared" si="218"/>
        <v>29254</v>
      </c>
      <c r="BK63" s="429">
        <f t="shared" si="218"/>
        <v>29784.000000000007</v>
      </c>
      <c r="BL63" s="429">
        <f t="shared" si="218"/>
        <v>30190.000000000007</v>
      </c>
      <c r="BM63" s="429">
        <f t="shared" si="218"/>
        <v>30506</v>
      </c>
      <c r="BN63" s="428">
        <f t="shared" si="149"/>
        <v>299612</v>
      </c>
      <c r="BO63" s="2"/>
      <c r="BP63" s="167">
        <v>500</v>
      </c>
      <c r="BQ63" s="537">
        <v>0.2</v>
      </c>
      <c r="BR63" s="429">
        <f>$BQ$63*BR37</f>
        <v>34760</v>
      </c>
      <c r="BS63" s="429">
        <f t="shared" ref="BS63:CC63" si="219">$BQ$63*BS37</f>
        <v>39162</v>
      </c>
      <c r="BT63" s="429">
        <f t="shared" si="219"/>
        <v>42502</v>
      </c>
      <c r="BU63" s="429">
        <f t="shared" si="219"/>
        <v>45038</v>
      </c>
      <c r="BV63" s="429">
        <f t="shared" si="219"/>
        <v>46968</v>
      </c>
      <c r="BW63" s="429">
        <f t="shared" si="219"/>
        <v>48440.000000000007</v>
      </c>
      <c r="BX63" s="429">
        <f t="shared" si="219"/>
        <v>49566</v>
      </c>
      <c r="BY63" s="429">
        <f t="shared" si="219"/>
        <v>50430</v>
      </c>
      <c r="BZ63" s="429">
        <f t="shared" si="219"/>
        <v>51094</v>
      </c>
      <c r="CA63" s="429">
        <f t="shared" si="219"/>
        <v>51608.000000000007</v>
      </c>
      <c r="CB63" s="429">
        <f t="shared" si="219"/>
        <v>52004</v>
      </c>
      <c r="CC63" s="429">
        <f t="shared" si="219"/>
        <v>52314</v>
      </c>
      <c r="CD63" s="428">
        <f t="shared" si="151"/>
        <v>563886</v>
      </c>
      <c r="CF63" s="519"/>
      <c r="CG63" s="519"/>
    </row>
    <row r="64" spans="2:85" outlineLevel="1" x14ac:dyDescent="0.2">
      <c r="B64" s="170" t="s">
        <v>208</v>
      </c>
      <c r="D64" s="145"/>
      <c r="E64" s="145"/>
      <c r="F64" s="139"/>
      <c r="G64" s="139"/>
      <c r="H64" s="139"/>
      <c r="I64" s="139"/>
      <c r="J64" s="139"/>
      <c r="K64" s="139"/>
      <c r="L64" s="139"/>
      <c r="M64" s="146"/>
      <c r="N64" s="146"/>
      <c r="O64" s="146"/>
      <c r="P64" s="146"/>
      <c r="Q64" s="146"/>
      <c r="R64" s="142"/>
      <c r="S64" s="540">
        <f t="shared" si="143"/>
        <v>200</v>
      </c>
      <c r="T64" s="167">
        <v>1000</v>
      </c>
      <c r="U64" s="537">
        <v>0.2</v>
      </c>
      <c r="V64" s="249">
        <f>$U$64*V38</f>
        <v>0</v>
      </c>
      <c r="W64" s="249">
        <f t="shared" ref="W64:AG64" si="220">$U$64*W38</f>
        <v>0</v>
      </c>
      <c r="X64" s="249">
        <f t="shared" si="220"/>
        <v>0</v>
      </c>
      <c r="Y64" s="249">
        <f t="shared" si="220"/>
        <v>0</v>
      </c>
      <c r="Z64" s="249">
        <f t="shared" si="220"/>
        <v>0</v>
      </c>
      <c r="AA64" s="249">
        <f t="shared" si="220"/>
        <v>0</v>
      </c>
      <c r="AB64" s="249">
        <f t="shared" si="220"/>
        <v>0</v>
      </c>
      <c r="AC64" s="249">
        <f t="shared" si="220"/>
        <v>0</v>
      </c>
      <c r="AD64" s="249">
        <f t="shared" si="220"/>
        <v>0</v>
      </c>
      <c r="AE64" s="249">
        <f t="shared" si="220"/>
        <v>45</v>
      </c>
      <c r="AF64" s="249">
        <f t="shared" si="220"/>
        <v>123.75</v>
      </c>
      <c r="AG64" s="249">
        <f t="shared" si="220"/>
        <v>182.8125</v>
      </c>
      <c r="AH64" s="230">
        <f t="shared" si="145"/>
        <v>351.5625</v>
      </c>
      <c r="AI64" s="303"/>
      <c r="AJ64" s="167">
        <v>1000</v>
      </c>
      <c r="AK64" s="537">
        <v>0.2</v>
      </c>
      <c r="AL64" s="342">
        <f>$AK$64*AL38</f>
        <v>925</v>
      </c>
      <c r="AM64" s="342">
        <f t="shared" ref="AM64:AW64" si="221">$AK$64*AM38</f>
        <v>2058.0000000000005</v>
      </c>
      <c r="AN64" s="342">
        <f t="shared" si="221"/>
        <v>2916</v>
      </c>
      <c r="AO64" s="342">
        <f t="shared" si="221"/>
        <v>3567</v>
      </c>
      <c r="AP64" s="342">
        <f t="shared" si="221"/>
        <v>4061</v>
      </c>
      <c r="AQ64" s="342">
        <f t="shared" si="221"/>
        <v>4436</v>
      </c>
      <c r="AR64" s="342">
        <f t="shared" si="221"/>
        <v>4723.0000000000009</v>
      </c>
      <c r="AS64" s="342">
        <f t="shared" si="221"/>
        <v>4942</v>
      </c>
      <c r="AT64" s="342">
        <f t="shared" si="221"/>
        <v>5110</v>
      </c>
      <c r="AU64" s="342">
        <f t="shared" si="221"/>
        <v>5238</v>
      </c>
      <c r="AV64" s="342">
        <f t="shared" si="221"/>
        <v>5338</v>
      </c>
      <c r="AW64" s="342">
        <f t="shared" si="221"/>
        <v>5415</v>
      </c>
      <c r="AX64" s="341">
        <f t="shared" si="147"/>
        <v>48729</v>
      </c>
      <c r="AY64" s="1"/>
      <c r="AZ64" s="167">
        <v>1000</v>
      </c>
      <c r="BA64" s="537">
        <v>0.2</v>
      </c>
      <c r="BB64" s="429">
        <f>$BA$64*BB38</f>
        <v>6078</v>
      </c>
      <c r="BC64" s="429">
        <f t="shared" ref="BC64:BM64" si="222">$BA$64*BC38</f>
        <v>8392</v>
      </c>
      <c r="BD64" s="429">
        <f t="shared" si="222"/>
        <v>10144</v>
      </c>
      <c r="BE64" s="429">
        <f t="shared" si="222"/>
        <v>11473</v>
      </c>
      <c r="BF64" s="429">
        <f t="shared" si="222"/>
        <v>12482.000000000002</v>
      </c>
      <c r="BG64" s="429">
        <f t="shared" si="222"/>
        <v>13250</v>
      </c>
      <c r="BH64" s="429">
        <f t="shared" si="222"/>
        <v>13836</v>
      </c>
      <c r="BI64" s="429">
        <f t="shared" si="222"/>
        <v>14284</v>
      </c>
      <c r="BJ64" s="429">
        <f t="shared" si="222"/>
        <v>14627</v>
      </c>
      <c r="BK64" s="429">
        <f t="shared" si="222"/>
        <v>14892.000000000004</v>
      </c>
      <c r="BL64" s="429">
        <f t="shared" si="222"/>
        <v>15095.000000000004</v>
      </c>
      <c r="BM64" s="429">
        <f t="shared" si="222"/>
        <v>15253</v>
      </c>
      <c r="BN64" s="428">
        <f t="shared" si="149"/>
        <v>149806</v>
      </c>
      <c r="BO64" s="1"/>
      <c r="BP64" s="167">
        <v>1000</v>
      </c>
      <c r="BQ64" s="537">
        <v>0.2</v>
      </c>
      <c r="BR64" s="429">
        <f>$BQ$64*BR38</f>
        <v>17380</v>
      </c>
      <c r="BS64" s="429">
        <f t="shared" ref="BS64:CC64" si="223">$BQ$64*BS38</f>
        <v>19581</v>
      </c>
      <c r="BT64" s="429">
        <f t="shared" si="223"/>
        <v>21251</v>
      </c>
      <c r="BU64" s="429">
        <f t="shared" si="223"/>
        <v>22519</v>
      </c>
      <c r="BV64" s="429">
        <f t="shared" si="223"/>
        <v>23484</v>
      </c>
      <c r="BW64" s="429">
        <f t="shared" si="223"/>
        <v>24220.000000000004</v>
      </c>
      <c r="BX64" s="429">
        <f t="shared" si="223"/>
        <v>24783</v>
      </c>
      <c r="BY64" s="429">
        <f t="shared" si="223"/>
        <v>25215</v>
      </c>
      <c r="BZ64" s="429">
        <f t="shared" si="223"/>
        <v>25547</v>
      </c>
      <c r="CA64" s="429">
        <f t="shared" si="223"/>
        <v>25804.000000000004</v>
      </c>
      <c r="CB64" s="429">
        <f t="shared" si="223"/>
        <v>26002</v>
      </c>
      <c r="CC64" s="429">
        <f t="shared" si="223"/>
        <v>26157</v>
      </c>
      <c r="CD64" s="428">
        <f t="shared" si="151"/>
        <v>281943</v>
      </c>
      <c r="CF64" s="517"/>
      <c r="CG64" s="517"/>
    </row>
    <row r="65" spans="2:85" outlineLevel="1" x14ac:dyDescent="0.2">
      <c r="B65" s="536" t="s">
        <v>202</v>
      </c>
      <c r="D65" s="145"/>
      <c r="E65" s="145"/>
      <c r="F65" s="139"/>
      <c r="G65" s="139"/>
      <c r="H65" s="139"/>
      <c r="I65" s="139"/>
      <c r="J65" s="139"/>
      <c r="K65" s="139"/>
      <c r="L65" s="139"/>
      <c r="M65" s="146"/>
      <c r="N65" s="146"/>
      <c r="O65" s="146"/>
      <c r="P65" s="146"/>
      <c r="Q65" s="146"/>
      <c r="R65" s="142"/>
      <c r="S65" s="1"/>
      <c r="T65" s="145"/>
      <c r="U65" s="145"/>
      <c r="V65" s="249"/>
      <c r="W65" s="249"/>
      <c r="X65" s="249"/>
      <c r="Y65" s="249"/>
      <c r="Z65" s="249"/>
      <c r="AA65" s="249"/>
      <c r="AB65" s="249"/>
      <c r="AC65" s="249"/>
      <c r="AD65" s="249"/>
      <c r="AE65" s="249"/>
      <c r="AF65" s="249"/>
      <c r="AG65" s="249"/>
      <c r="AH65" s="230"/>
      <c r="AI65" s="303"/>
      <c r="AJ65" s="145"/>
      <c r="AK65" s="145"/>
      <c r="AL65" s="342"/>
      <c r="AM65" s="342"/>
      <c r="AN65" s="342"/>
      <c r="AO65" s="342"/>
      <c r="AP65" s="342"/>
      <c r="AQ65" s="342"/>
      <c r="AR65" s="342"/>
      <c r="AS65" s="342"/>
      <c r="AT65" s="342"/>
      <c r="AU65" s="342"/>
      <c r="AV65" s="342"/>
      <c r="AW65" s="342"/>
      <c r="AX65" s="341"/>
      <c r="AY65" s="1"/>
      <c r="AZ65" s="145"/>
      <c r="BA65" s="145"/>
      <c r="BB65" s="429"/>
      <c r="BC65" s="429"/>
      <c r="BD65" s="429"/>
      <c r="BE65" s="429"/>
      <c r="BF65" s="429"/>
      <c r="BG65" s="429"/>
      <c r="BH65" s="429"/>
      <c r="BI65" s="429"/>
      <c r="BJ65" s="429"/>
      <c r="BK65" s="429"/>
      <c r="BL65" s="429"/>
      <c r="BM65" s="429"/>
      <c r="BN65" s="428"/>
      <c r="BO65" s="1"/>
      <c r="BP65" s="145"/>
      <c r="BQ65" s="145"/>
      <c r="BR65" s="429"/>
      <c r="BS65" s="429"/>
      <c r="BT65" s="429"/>
      <c r="BU65" s="429"/>
      <c r="BV65" s="429"/>
      <c r="BW65" s="429"/>
      <c r="BX65" s="429"/>
      <c r="BY65" s="429"/>
      <c r="BZ65" s="429"/>
      <c r="CA65" s="429"/>
      <c r="CB65" s="429"/>
      <c r="CC65" s="429"/>
      <c r="CD65" s="428"/>
      <c r="CF65" s="517"/>
      <c r="CG65" s="517"/>
    </row>
    <row r="66" spans="2:85" outlineLevel="1" x14ac:dyDescent="0.2">
      <c r="B66" s="72" t="s">
        <v>213</v>
      </c>
      <c r="D66" s="145"/>
      <c r="E66" s="145"/>
      <c r="F66" s="139"/>
      <c r="G66" s="139"/>
      <c r="H66" s="139"/>
      <c r="I66" s="139"/>
      <c r="J66" s="139"/>
      <c r="K66" s="139"/>
      <c r="L66" s="139"/>
      <c r="M66" s="146"/>
      <c r="N66" s="146"/>
      <c r="O66" s="146"/>
      <c r="P66" s="146"/>
      <c r="Q66" s="146"/>
      <c r="R66" s="142"/>
      <c r="S66" s="1"/>
      <c r="T66" s="513">
        <v>24.99</v>
      </c>
      <c r="U66" s="145">
        <f t="shared" ref="U66:U75" si="224">U29</f>
        <v>0.05</v>
      </c>
      <c r="V66" s="549">
        <f t="shared" ref="V66:AA66" si="225">($U$66*V20)*$T$66</f>
        <v>0</v>
      </c>
      <c r="W66" s="549">
        <f t="shared" si="225"/>
        <v>0</v>
      </c>
      <c r="X66" s="549">
        <f t="shared" si="225"/>
        <v>0</v>
      </c>
      <c r="Y66" s="549">
        <f t="shared" si="225"/>
        <v>0</v>
      </c>
      <c r="Z66" s="549">
        <f t="shared" si="225"/>
        <v>0</v>
      </c>
      <c r="AA66" s="549">
        <f t="shared" si="225"/>
        <v>0</v>
      </c>
      <c r="AB66" s="249">
        <f t="shared" ref="AB66:AG66" si="226">($U$66*AB21)*$T$66</f>
        <v>0</v>
      </c>
      <c r="AC66" s="249">
        <f t="shared" si="226"/>
        <v>0</v>
      </c>
      <c r="AD66" s="249">
        <f t="shared" si="226"/>
        <v>0</v>
      </c>
      <c r="AE66" s="249">
        <f t="shared" si="226"/>
        <v>118.70249999999999</v>
      </c>
      <c r="AF66" s="249">
        <f t="shared" si="226"/>
        <v>327.36900000000003</v>
      </c>
      <c r="AG66" s="249">
        <f t="shared" si="226"/>
        <v>486.05550000000005</v>
      </c>
      <c r="AH66" s="230">
        <f>SUM(V66:AG66)</f>
        <v>932.12700000000007</v>
      </c>
      <c r="AI66" s="303"/>
      <c r="AJ66" s="513">
        <v>24.99</v>
      </c>
      <c r="AK66" s="145">
        <f t="shared" ref="AK66:AK75" si="227">AK29</f>
        <v>0.05</v>
      </c>
      <c r="AL66" s="342">
        <f>($AK$66*AL21)*$AJ$66</f>
        <v>1155.7874999999999</v>
      </c>
      <c r="AM66" s="342">
        <f t="shared" ref="AM66:AW66" si="228">($AK$66*AM21)*$AJ$66</f>
        <v>2571.471</v>
      </c>
      <c r="AN66" s="342">
        <f t="shared" si="228"/>
        <v>3643.5419999999999</v>
      </c>
      <c r="AO66" s="342">
        <f t="shared" si="228"/>
        <v>4456.9665000000005</v>
      </c>
      <c r="AP66" s="342">
        <f t="shared" si="228"/>
        <v>5074.2195000000002</v>
      </c>
      <c r="AQ66" s="342">
        <f t="shared" si="228"/>
        <v>5542.7820000000002</v>
      </c>
      <c r="AR66" s="342">
        <f t="shared" si="228"/>
        <v>5901.3885</v>
      </c>
      <c r="AS66" s="342">
        <f t="shared" si="228"/>
        <v>6175.0290000000005</v>
      </c>
      <c r="AT66" s="342">
        <f t="shared" si="228"/>
        <v>6384.9449999999997</v>
      </c>
      <c r="AU66" s="342">
        <f t="shared" si="228"/>
        <v>6544.8810000000003</v>
      </c>
      <c r="AV66" s="342">
        <f t="shared" si="228"/>
        <v>6669.8310000000001</v>
      </c>
      <c r="AW66" s="342">
        <f t="shared" si="228"/>
        <v>6766.0424999999996</v>
      </c>
      <c r="AX66" s="341">
        <f>SUM(AL66:AW66)</f>
        <v>60886.885500000004</v>
      </c>
      <c r="AY66" s="1"/>
      <c r="AZ66" s="513">
        <v>24.99</v>
      </c>
      <c r="BA66" s="145">
        <f t="shared" ref="BA66:BA75" si="229">BA29</f>
        <v>0.05</v>
      </c>
      <c r="BB66" s="429">
        <f>($AZ$66*BB21)*$BA$66</f>
        <v>7594.4610000000002</v>
      </c>
      <c r="BC66" s="429">
        <f t="shared" ref="BC66:BM66" si="230">($AZ$66*BC21)*$BA$66</f>
        <v>10485.804</v>
      </c>
      <c r="BD66" s="429">
        <f t="shared" si="230"/>
        <v>12674.928</v>
      </c>
      <c r="BE66" s="429">
        <f t="shared" si="230"/>
        <v>14335.513499999999</v>
      </c>
      <c r="BF66" s="429">
        <f t="shared" si="230"/>
        <v>15596.259</v>
      </c>
      <c r="BG66" s="429">
        <f t="shared" si="230"/>
        <v>16555.875</v>
      </c>
      <c r="BH66" s="429">
        <f t="shared" si="230"/>
        <v>17288.081999999999</v>
      </c>
      <c r="BI66" s="429">
        <f t="shared" si="230"/>
        <v>17847.858</v>
      </c>
      <c r="BJ66" s="429">
        <f t="shared" si="230"/>
        <v>18276.4365</v>
      </c>
      <c r="BK66" s="429">
        <f t="shared" si="230"/>
        <v>18607.554</v>
      </c>
      <c r="BL66" s="429">
        <f t="shared" si="230"/>
        <v>18861.202499999999</v>
      </c>
      <c r="BM66" s="429">
        <f t="shared" si="230"/>
        <v>19058.623499999998</v>
      </c>
      <c r="BN66" s="428">
        <f>SUM(BB66:BM66)</f>
        <v>187182.59699999995</v>
      </c>
      <c r="BO66" s="1"/>
      <c r="BP66" s="513">
        <v>24.99</v>
      </c>
      <c r="BQ66" s="145">
        <f t="shared" ref="BQ66:BQ75" si="231">BQ29</f>
        <v>0.05</v>
      </c>
      <c r="BR66" s="429">
        <f>($BP$66*BR21)*$BQ$66</f>
        <v>21716.309999999998</v>
      </c>
      <c r="BS66" s="429">
        <f t="shared" ref="BS66:CC66" si="232">($BP$66*BS21)*$BQ$66</f>
        <v>24466.459499999997</v>
      </c>
      <c r="BT66" s="429">
        <f t="shared" si="232"/>
        <v>26553.124500000002</v>
      </c>
      <c r="BU66" s="429">
        <f t="shared" si="232"/>
        <v>28137.4905</v>
      </c>
      <c r="BV66" s="429">
        <f t="shared" si="232"/>
        <v>29343.257999999998</v>
      </c>
      <c r="BW66" s="429">
        <f t="shared" si="232"/>
        <v>30262.89</v>
      </c>
      <c r="BX66" s="429">
        <f t="shared" si="232"/>
        <v>30966.358499999998</v>
      </c>
      <c r="BY66" s="429">
        <f t="shared" si="232"/>
        <v>31506.142500000002</v>
      </c>
      <c r="BZ66" s="429">
        <f t="shared" si="232"/>
        <v>31920.976499999997</v>
      </c>
      <c r="CA66" s="429">
        <f t="shared" si="232"/>
        <v>32242.097999999998</v>
      </c>
      <c r="CB66" s="429">
        <f t="shared" si="232"/>
        <v>32489.499</v>
      </c>
      <c r="CC66" s="429">
        <f t="shared" si="232"/>
        <v>32683.171499999997</v>
      </c>
      <c r="CD66" s="428">
        <f>SUM(BR66:CC66)</f>
        <v>352287.77850000001</v>
      </c>
      <c r="CF66" s="517"/>
      <c r="CG66" s="517"/>
    </row>
    <row r="67" spans="2:85" outlineLevel="1" x14ac:dyDescent="0.2">
      <c r="B67" s="72" t="s">
        <v>214</v>
      </c>
      <c r="D67" s="145"/>
      <c r="E67" s="145"/>
      <c r="F67" s="139"/>
      <c r="G67" s="139"/>
      <c r="H67" s="139"/>
      <c r="I67" s="139"/>
      <c r="J67" s="139"/>
      <c r="K67" s="139"/>
      <c r="L67" s="139"/>
      <c r="M67" s="146"/>
      <c r="N67" s="146"/>
      <c r="O67" s="146"/>
      <c r="P67" s="146"/>
      <c r="Q67" s="146"/>
      <c r="R67" s="142"/>
      <c r="S67" s="1"/>
      <c r="T67" s="513">
        <v>29.99</v>
      </c>
      <c r="U67" s="145">
        <f t="shared" si="224"/>
        <v>0.05</v>
      </c>
      <c r="V67" s="549">
        <f t="shared" ref="V67:AA67" si="233">($U$67*V20)*$T$67</f>
        <v>0</v>
      </c>
      <c r="W67" s="549">
        <f t="shared" si="233"/>
        <v>0</v>
      </c>
      <c r="X67" s="549">
        <f t="shared" si="233"/>
        <v>0</v>
      </c>
      <c r="Y67" s="549">
        <f t="shared" si="233"/>
        <v>0</v>
      </c>
      <c r="Z67" s="549">
        <f t="shared" si="233"/>
        <v>0</v>
      </c>
      <c r="AA67" s="549">
        <f t="shared" si="233"/>
        <v>0</v>
      </c>
      <c r="AB67" s="249">
        <f t="shared" ref="AB67:AG67" si="234">($U$67*AB21)*$T$67</f>
        <v>0</v>
      </c>
      <c r="AC67" s="249">
        <f t="shared" si="234"/>
        <v>0</v>
      </c>
      <c r="AD67" s="249">
        <f t="shared" si="234"/>
        <v>0</v>
      </c>
      <c r="AE67" s="249">
        <f t="shared" si="234"/>
        <v>142.45249999999999</v>
      </c>
      <c r="AF67" s="249">
        <f t="shared" si="234"/>
        <v>392.86900000000003</v>
      </c>
      <c r="AG67" s="249">
        <f t="shared" si="234"/>
        <v>583.30550000000005</v>
      </c>
      <c r="AH67" s="230">
        <f>SUM(V67:AG67)</f>
        <v>1118.627</v>
      </c>
      <c r="AI67" s="303"/>
      <c r="AJ67" s="513">
        <v>29.99</v>
      </c>
      <c r="AK67" s="145">
        <f t="shared" si="227"/>
        <v>0.05</v>
      </c>
      <c r="AL67" s="342">
        <f>($AK$67*AL21)*$AJ$67</f>
        <v>1387.0374999999999</v>
      </c>
      <c r="AM67" s="342">
        <f t="shared" ref="AM67:AW67" si="235">($AK$67*AM21)*$AJ$67</f>
        <v>3085.971</v>
      </c>
      <c r="AN67" s="342">
        <f t="shared" si="235"/>
        <v>4372.5420000000004</v>
      </c>
      <c r="AO67" s="342">
        <f t="shared" si="235"/>
        <v>5348.7165000000005</v>
      </c>
      <c r="AP67" s="342">
        <f t="shared" si="235"/>
        <v>6089.4695000000002</v>
      </c>
      <c r="AQ67" s="342">
        <f t="shared" si="235"/>
        <v>6651.7820000000002</v>
      </c>
      <c r="AR67" s="342">
        <f t="shared" si="235"/>
        <v>7082.1385</v>
      </c>
      <c r="AS67" s="342">
        <f t="shared" si="235"/>
        <v>7410.5290000000005</v>
      </c>
      <c r="AT67" s="342">
        <f t="shared" si="235"/>
        <v>7662.4449999999997</v>
      </c>
      <c r="AU67" s="342">
        <f t="shared" si="235"/>
        <v>7854.3810000000003</v>
      </c>
      <c r="AV67" s="342">
        <f t="shared" si="235"/>
        <v>8004.331000000001</v>
      </c>
      <c r="AW67" s="342">
        <f t="shared" si="235"/>
        <v>8119.7924999999996</v>
      </c>
      <c r="AX67" s="341">
        <f t="shared" ref="AX67:AX75" si="236">SUM(AL67:AW67)</f>
        <v>73069.135500000004</v>
      </c>
      <c r="AY67" s="1"/>
      <c r="AZ67" s="513">
        <v>29.99</v>
      </c>
      <c r="BA67" s="145">
        <f t="shared" si="229"/>
        <v>0.05</v>
      </c>
      <c r="BB67" s="429">
        <f>($AZ$67*BB21)*$BA$67</f>
        <v>9113.9610000000011</v>
      </c>
      <c r="BC67" s="429">
        <f t="shared" ref="BC67:BM67" si="237">($AZ$67*BC21)*$BA$67</f>
        <v>12583.804</v>
      </c>
      <c r="BD67" s="429">
        <f t="shared" si="237"/>
        <v>15210.928</v>
      </c>
      <c r="BE67" s="429">
        <f t="shared" si="237"/>
        <v>17203.763499999997</v>
      </c>
      <c r="BF67" s="429">
        <f t="shared" si="237"/>
        <v>18716.759000000002</v>
      </c>
      <c r="BG67" s="429">
        <f t="shared" si="237"/>
        <v>19868.375</v>
      </c>
      <c r="BH67" s="429">
        <f t="shared" si="237"/>
        <v>20747.081999999999</v>
      </c>
      <c r="BI67" s="429">
        <f t="shared" si="237"/>
        <v>21418.858</v>
      </c>
      <c r="BJ67" s="429">
        <f t="shared" si="237"/>
        <v>21933.1865</v>
      </c>
      <c r="BK67" s="429">
        <f t="shared" si="237"/>
        <v>22330.554</v>
      </c>
      <c r="BL67" s="429">
        <f t="shared" si="237"/>
        <v>22634.952499999999</v>
      </c>
      <c r="BM67" s="429">
        <f t="shared" si="237"/>
        <v>22871.873500000002</v>
      </c>
      <c r="BN67" s="428">
        <f t="shared" ref="BN67:BN75" si="238">SUM(BB67:BM67)</f>
        <v>224634.09700000001</v>
      </c>
      <c r="BO67" s="1"/>
      <c r="BP67" s="513">
        <v>29.99</v>
      </c>
      <c r="BQ67" s="145">
        <f t="shared" si="231"/>
        <v>0.05</v>
      </c>
      <c r="BR67" s="429">
        <f>($BP$67*BR21)*$BQ$67</f>
        <v>26061.309999999998</v>
      </c>
      <c r="BS67" s="429">
        <f t="shared" ref="BS67:CC67" si="239">($BP$67*BS21)*$BQ$67</f>
        <v>29361.709499999997</v>
      </c>
      <c r="BT67" s="429">
        <f t="shared" si="239"/>
        <v>31865.874500000002</v>
      </c>
      <c r="BU67" s="429">
        <f t="shared" si="239"/>
        <v>33767.2405</v>
      </c>
      <c r="BV67" s="429">
        <f t="shared" si="239"/>
        <v>35214.257999999994</v>
      </c>
      <c r="BW67" s="429">
        <f t="shared" si="239"/>
        <v>36317.89</v>
      </c>
      <c r="BX67" s="429">
        <f t="shared" si="239"/>
        <v>37162.108499999995</v>
      </c>
      <c r="BY67" s="429">
        <f t="shared" si="239"/>
        <v>37809.892500000002</v>
      </c>
      <c r="BZ67" s="429">
        <f t="shared" si="239"/>
        <v>38307.726499999997</v>
      </c>
      <c r="CA67" s="429">
        <f t="shared" si="239"/>
        <v>38693.097999999998</v>
      </c>
      <c r="CB67" s="429">
        <f t="shared" si="239"/>
        <v>38989.999000000003</v>
      </c>
      <c r="CC67" s="429">
        <f t="shared" si="239"/>
        <v>39222.421499999997</v>
      </c>
      <c r="CD67" s="428">
        <f t="shared" ref="CD67:CD75" si="240">SUM(BR67:CC67)</f>
        <v>422773.52849999996</v>
      </c>
      <c r="CF67" s="517"/>
      <c r="CG67" s="517"/>
    </row>
    <row r="68" spans="2:85" outlineLevel="1" x14ac:dyDescent="0.2">
      <c r="B68" s="72" t="s">
        <v>215</v>
      </c>
      <c r="D68" s="145"/>
      <c r="E68" s="145"/>
      <c r="F68" s="139"/>
      <c r="G68" s="139"/>
      <c r="H68" s="139"/>
      <c r="I68" s="139"/>
      <c r="J68" s="139"/>
      <c r="K68" s="139"/>
      <c r="L68" s="139"/>
      <c r="M68" s="146"/>
      <c r="N68" s="146"/>
      <c r="O68" s="146"/>
      <c r="P68" s="146"/>
      <c r="Q68" s="146"/>
      <c r="R68" s="142"/>
      <c r="S68" s="1"/>
      <c r="T68" s="513">
        <v>44.99</v>
      </c>
      <c r="U68" s="145">
        <f t="shared" si="224"/>
        <v>0.05</v>
      </c>
      <c r="V68" s="549">
        <f t="shared" ref="V68:AA68" si="241">($U$68*V20)*$T$68</f>
        <v>0</v>
      </c>
      <c r="W68" s="549">
        <f t="shared" si="241"/>
        <v>0</v>
      </c>
      <c r="X68" s="549">
        <f t="shared" si="241"/>
        <v>0</v>
      </c>
      <c r="Y68" s="549">
        <f t="shared" si="241"/>
        <v>0</v>
      </c>
      <c r="Z68" s="549">
        <f t="shared" si="241"/>
        <v>0</v>
      </c>
      <c r="AA68" s="549">
        <f t="shared" si="241"/>
        <v>0</v>
      </c>
      <c r="AB68" s="249">
        <f t="shared" ref="AB68:AG68" si="242">($U$68*AB21)*$T$68</f>
        <v>0</v>
      </c>
      <c r="AC68" s="249">
        <f t="shared" si="242"/>
        <v>0</v>
      </c>
      <c r="AD68" s="249">
        <f t="shared" si="242"/>
        <v>0</v>
      </c>
      <c r="AE68" s="249">
        <f t="shared" si="242"/>
        <v>213.70250000000001</v>
      </c>
      <c r="AF68" s="249">
        <f t="shared" si="242"/>
        <v>589.36900000000014</v>
      </c>
      <c r="AG68" s="249">
        <f t="shared" si="242"/>
        <v>875.05550000000017</v>
      </c>
      <c r="AH68" s="230">
        <f>SUM(V68:AG68)</f>
        <v>1678.1270000000004</v>
      </c>
      <c r="AI68" s="303"/>
      <c r="AJ68" s="513">
        <v>44.99</v>
      </c>
      <c r="AK68" s="145">
        <f t="shared" si="227"/>
        <v>0.05</v>
      </c>
      <c r="AL68" s="342">
        <f>($AK$68*AL21)*$AJ$68</f>
        <v>2080.7874999999999</v>
      </c>
      <c r="AM68" s="342">
        <f t="shared" ref="AM68:AW68" si="243">($AK$68*AM21)*$AJ$68</f>
        <v>4629.4710000000005</v>
      </c>
      <c r="AN68" s="342">
        <f t="shared" si="243"/>
        <v>6559.5420000000004</v>
      </c>
      <c r="AO68" s="342">
        <f t="shared" si="243"/>
        <v>8023.9665000000014</v>
      </c>
      <c r="AP68" s="342">
        <f t="shared" si="243"/>
        <v>9135.2195000000011</v>
      </c>
      <c r="AQ68" s="342">
        <f t="shared" si="243"/>
        <v>9978.7820000000011</v>
      </c>
      <c r="AR68" s="342">
        <f t="shared" si="243"/>
        <v>10624.388500000001</v>
      </c>
      <c r="AS68" s="342">
        <f t="shared" si="243"/>
        <v>11117.029000000002</v>
      </c>
      <c r="AT68" s="342">
        <f t="shared" si="243"/>
        <v>11494.945</v>
      </c>
      <c r="AU68" s="342">
        <f t="shared" si="243"/>
        <v>11782.881000000001</v>
      </c>
      <c r="AV68" s="342">
        <f t="shared" si="243"/>
        <v>12007.831000000002</v>
      </c>
      <c r="AW68" s="342">
        <f t="shared" si="243"/>
        <v>12181.042500000001</v>
      </c>
      <c r="AX68" s="341">
        <f t="shared" si="236"/>
        <v>109615.88550000002</v>
      </c>
      <c r="AY68" s="1"/>
      <c r="AZ68" s="513">
        <v>44.99</v>
      </c>
      <c r="BA68" s="145">
        <f t="shared" si="229"/>
        <v>0.05</v>
      </c>
      <c r="BB68" s="429">
        <f>($AZ$68*BB21)*$BA$68</f>
        <v>13672.461000000003</v>
      </c>
      <c r="BC68" s="429">
        <f t="shared" ref="BC68:BM68" si="244">($AZ$68*BC21)*$BA$68</f>
        <v>18877.804</v>
      </c>
      <c r="BD68" s="429">
        <f t="shared" si="244"/>
        <v>22818.928</v>
      </c>
      <c r="BE68" s="429">
        <f t="shared" si="244"/>
        <v>25808.513500000001</v>
      </c>
      <c r="BF68" s="429">
        <f t="shared" si="244"/>
        <v>28078.259000000005</v>
      </c>
      <c r="BG68" s="429">
        <f t="shared" si="244"/>
        <v>29805.875</v>
      </c>
      <c r="BH68" s="429">
        <f t="shared" si="244"/>
        <v>31124.082000000002</v>
      </c>
      <c r="BI68" s="429">
        <f t="shared" si="244"/>
        <v>32131.858000000004</v>
      </c>
      <c r="BJ68" s="429">
        <f t="shared" si="244"/>
        <v>32903.436500000003</v>
      </c>
      <c r="BK68" s="429">
        <f t="shared" si="244"/>
        <v>33499.554000000004</v>
      </c>
      <c r="BL68" s="429">
        <f t="shared" si="244"/>
        <v>33956.202500000007</v>
      </c>
      <c r="BM68" s="429">
        <f t="shared" si="244"/>
        <v>34311.623500000009</v>
      </c>
      <c r="BN68" s="428">
        <f t="shared" si="238"/>
        <v>336988.59700000001</v>
      </c>
      <c r="BO68" s="1"/>
      <c r="BP68" s="513">
        <v>44.99</v>
      </c>
      <c r="BQ68" s="145">
        <f t="shared" si="231"/>
        <v>0.05</v>
      </c>
      <c r="BR68" s="429">
        <f>($BP$68*BR21)*$BQ$68</f>
        <v>39096.310000000005</v>
      </c>
      <c r="BS68" s="429">
        <f t="shared" ref="BS68:CC68" si="245">($BP$68*BS21)*$BQ$68</f>
        <v>44047.459500000004</v>
      </c>
      <c r="BT68" s="429">
        <f t="shared" si="245"/>
        <v>47804.124500000005</v>
      </c>
      <c r="BU68" s="429">
        <f t="shared" si="245"/>
        <v>50656.490500000007</v>
      </c>
      <c r="BV68" s="429">
        <f t="shared" si="245"/>
        <v>52827.258000000009</v>
      </c>
      <c r="BW68" s="429">
        <f t="shared" si="245"/>
        <v>54482.890000000007</v>
      </c>
      <c r="BX68" s="429">
        <f t="shared" si="245"/>
        <v>55749.358500000009</v>
      </c>
      <c r="BY68" s="429">
        <f t="shared" si="245"/>
        <v>56721.142500000009</v>
      </c>
      <c r="BZ68" s="429">
        <f t="shared" si="245"/>
        <v>57467.976500000004</v>
      </c>
      <c r="CA68" s="429">
        <f t="shared" si="245"/>
        <v>58046.097999999998</v>
      </c>
      <c r="CB68" s="429">
        <f t="shared" si="245"/>
        <v>58491.499000000003</v>
      </c>
      <c r="CC68" s="429">
        <f t="shared" si="245"/>
        <v>58840.171500000011</v>
      </c>
      <c r="CD68" s="428">
        <f t="shared" si="240"/>
        <v>634230.77850000013</v>
      </c>
      <c r="CF68" s="517"/>
      <c r="CG68" s="517"/>
    </row>
    <row r="69" spans="2:85" outlineLevel="1" x14ac:dyDescent="0.2">
      <c r="B69" s="72" t="s">
        <v>216</v>
      </c>
      <c r="D69" s="145"/>
      <c r="E69" s="145"/>
      <c r="F69" s="139"/>
      <c r="G69" s="139"/>
      <c r="H69" s="139"/>
      <c r="I69" s="139"/>
      <c r="J69" s="139"/>
      <c r="K69" s="139"/>
      <c r="L69" s="139"/>
      <c r="M69" s="146"/>
      <c r="N69" s="146"/>
      <c r="O69" s="146"/>
      <c r="P69" s="146"/>
      <c r="Q69" s="146"/>
      <c r="R69" s="142"/>
      <c r="S69" s="1"/>
      <c r="T69" s="513">
        <v>69.989999999999995</v>
      </c>
      <c r="U69" s="145">
        <f t="shared" si="224"/>
        <v>0.55000000000000004</v>
      </c>
      <c r="V69" s="549">
        <f t="shared" ref="V69:AA69" si="246">($U$69*V20)*$T$69</f>
        <v>0</v>
      </c>
      <c r="W69" s="549">
        <f t="shared" si="246"/>
        <v>0</v>
      </c>
      <c r="X69" s="549">
        <f t="shared" si="246"/>
        <v>0</v>
      </c>
      <c r="Y69" s="549">
        <f t="shared" si="246"/>
        <v>0</v>
      </c>
      <c r="Z69" s="549">
        <f t="shared" si="246"/>
        <v>0</v>
      </c>
      <c r="AA69" s="549">
        <f t="shared" si="246"/>
        <v>0</v>
      </c>
      <c r="AB69" s="249">
        <f t="shared" ref="AB69:AG69" si="247">($U$69*AB21)*$T$69</f>
        <v>0</v>
      </c>
      <c r="AC69" s="249">
        <f t="shared" si="247"/>
        <v>0</v>
      </c>
      <c r="AD69" s="249">
        <f t="shared" si="247"/>
        <v>0</v>
      </c>
      <c r="AE69" s="249">
        <f t="shared" si="247"/>
        <v>3656.9775000000004</v>
      </c>
      <c r="AF69" s="249">
        <f t="shared" si="247"/>
        <v>10085.559000000001</v>
      </c>
      <c r="AG69" s="249">
        <f t="shared" si="247"/>
        <v>14974.360500000001</v>
      </c>
      <c r="AH69" s="230">
        <f>SUM(V69:AG69)</f>
        <v>28716.897000000004</v>
      </c>
      <c r="AI69" s="303"/>
      <c r="AJ69" s="513">
        <v>69.989999999999995</v>
      </c>
      <c r="AK69" s="145">
        <f t="shared" si="227"/>
        <v>0.55000000000000004</v>
      </c>
      <c r="AL69" s="342">
        <f>($AK$69*AL21)*$AJ$69</f>
        <v>35607.412499999999</v>
      </c>
      <c r="AM69" s="342">
        <f t="shared" ref="AM69:AW69" si="248">($AK$69*AM21)*$AJ$69</f>
        <v>79221.680999999997</v>
      </c>
      <c r="AN69" s="342">
        <f t="shared" si="248"/>
        <v>112249.962</v>
      </c>
      <c r="AO69" s="342">
        <f t="shared" si="248"/>
        <v>137309.88149999999</v>
      </c>
      <c r="AP69" s="342">
        <f t="shared" si="248"/>
        <v>156326.16450000001</v>
      </c>
      <c r="AQ69" s="342">
        <f t="shared" si="248"/>
        <v>170761.60200000001</v>
      </c>
      <c r="AR69" s="342">
        <f t="shared" si="248"/>
        <v>181809.52349999998</v>
      </c>
      <c r="AS69" s="342">
        <f t="shared" si="248"/>
        <v>190239.81900000002</v>
      </c>
      <c r="AT69" s="342">
        <f t="shared" si="248"/>
        <v>196706.89499999999</v>
      </c>
      <c r="AU69" s="342">
        <f t="shared" si="248"/>
        <v>201634.19099999999</v>
      </c>
      <c r="AV69" s="342">
        <f t="shared" si="248"/>
        <v>205483.641</v>
      </c>
      <c r="AW69" s="342">
        <f t="shared" si="248"/>
        <v>208447.71750000003</v>
      </c>
      <c r="AX69" s="341">
        <f t="shared" si="236"/>
        <v>1875798.4905000003</v>
      </c>
      <c r="AY69" s="1"/>
      <c r="AZ69" s="513">
        <v>69.989999999999995</v>
      </c>
      <c r="BA69" s="145">
        <f t="shared" si="229"/>
        <v>0.55000000000000004</v>
      </c>
      <c r="BB69" s="429">
        <f>($AZ$69*BB21)*$BA$69</f>
        <v>233969.571</v>
      </c>
      <c r="BC69" s="429">
        <f t="shared" ref="BC69:BM69" si="249">($AZ$69*BC21)*$BA$69</f>
        <v>323045.84399999998</v>
      </c>
      <c r="BD69" s="429">
        <f t="shared" si="249"/>
        <v>390488.20799999998</v>
      </c>
      <c r="BE69" s="429">
        <f t="shared" si="249"/>
        <v>441647.39850000001</v>
      </c>
      <c r="BF69" s="429">
        <f t="shared" si="249"/>
        <v>480488.34899999999</v>
      </c>
      <c r="BG69" s="429">
        <f t="shared" si="249"/>
        <v>510052.125</v>
      </c>
      <c r="BH69" s="429">
        <f t="shared" si="249"/>
        <v>532609.902</v>
      </c>
      <c r="BI69" s="429">
        <f t="shared" si="249"/>
        <v>549855.43799999997</v>
      </c>
      <c r="BJ69" s="429">
        <f t="shared" si="249"/>
        <v>563059.05150000006</v>
      </c>
      <c r="BK69" s="429">
        <f t="shared" si="249"/>
        <v>573260.09400000004</v>
      </c>
      <c r="BL69" s="429">
        <f t="shared" si="249"/>
        <v>581074.47749999992</v>
      </c>
      <c r="BM69" s="429">
        <f t="shared" si="249"/>
        <v>587156.60850000009</v>
      </c>
      <c r="BN69" s="428">
        <f t="shared" si="238"/>
        <v>5766707.0670000007</v>
      </c>
      <c r="BO69" s="1"/>
      <c r="BP69" s="513">
        <v>69.989999999999995</v>
      </c>
      <c r="BQ69" s="145">
        <f t="shared" si="231"/>
        <v>0.55000000000000004</v>
      </c>
      <c r="BR69" s="429">
        <f>($BP$69*BR21)*$BQ$69</f>
        <v>669034.41</v>
      </c>
      <c r="BS69" s="429">
        <f t="shared" ref="BS69:CC69" si="250">($BP$69*BS21)*$BQ$69</f>
        <v>753760.80450000009</v>
      </c>
      <c r="BT69" s="429">
        <f t="shared" si="250"/>
        <v>818046.61950000003</v>
      </c>
      <c r="BU69" s="429">
        <f t="shared" si="250"/>
        <v>866857.64549999998</v>
      </c>
      <c r="BV69" s="429">
        <f t="shared" si="250"/>
        <v>904004.83799999999</v>
      </c>
      <c r="BW69" s="429">
        <f t="shared" si="250"/>
        <v>932336.78999999992</v>
      </c>
      <c r="BX69" s="429">
        <f t="shared" si="250"/>
        <v>954009.19350000005</v>
      </c>
      <c r="BY69" s="429">
        <f t="shared" si="250"/>
        <v>970638.8175</v>
      </c>
      <c r="BZ69" s="429">
        <f t="shared" si="250"/>
        <v>983418.9915</v>
      </c>
      <c r="CA69" s="429">
        <f t="shared" si="250"/>
        <v>993312.0780000001</v>
      </c>
      <c r="CB69" s="429">
        <f t="shared" si="250"/>
        <v>1000933.9890000001</v>
      </c>
      <c r="CC69" s="429">
        <f t="shared" si="250"/>
        <v>1006900.6365</v>
      </c>
      <c r="CD69" s="428">
        <f t="shared" si="240"/>
        <v>10853254.813499998</v>
      </c>
      <c r="CF69" s="517"/>
      <c r="CG69" s="517"/>
    </row>
    <row r="70" spans="2:85" outlineLevel="1" x14ac:dyDescent="0.2">
      <c r="B70" s="72" t="s">
        <v>217</v>
      </c>
      <c r="D70" s="145"/>
      <c r="E70" s="145"/>
      <c r="F70" s="139"/>
      <c r="G70" s="139"/>
      <c r="H70" s="139"/>
      <c r="I70" s="139"/>
      <c r="J70" s="139"/>
      <c r="K70" s="139"/>
      <c r="L70" s="139"/>
      <c r="M70" s="146"/>
      <c r="N70" s="146"/>
      <c r="O70" s="146"/>
      <c r="P70" s="146"/>
      <c r="Q70" s="146"/>
      <c r="R70" s="142"/>
      <c r="S70" s="1"/>
      <c r="T70" s="513">
        <v>99.99</v>
      </c>
      <c r="U70" s="145">
        <f t="shared" si="224"/>
        <v>0.1</v>
      </c>
      <c r="V70" s="549">
        <f t="shared" ref="V70:AA70" si="251">($U$70*V20)*$T$70</f>
        <v>0</v>
      </c>
      <c r="W70" s="549">
        <f t="shared" si="251"/>
        <v>0</v>
      </c>
      <c r="X70" s="549">
        <f t="shared" si="251"/>
        <v>0</v>
      </c>
      <c r="Y70" s="549">
        <f t="shared" si="251"/>
        <v>0</v>
      </c>
      <c r="Z70" s="549">
        <f t="shared" si="251"/>
        <v>0</v>
      </c>
      <c r="AA70" s="549">
        <f t="shared" si="251"/>
        <v>0</v>
      </c>
      <c r="AB70" s="249">
        <f t="shared" ref="AB70:AG70" si="252">($U$70*AB21)*$T$70</f>
        <v>0</v>
      </c>
      <c r="AC70" s="249">
        <f t="shared" si="252"/>
        <v>0</v>
      </c>
      <c r="AD70" s="249">
        <f t="shared" si="252"/>
        <v>0</v>
      </c>
      <c r="AE70" s="249">
        <f t="shared" si="252"/>
        <v>949.90499999999997</v>
      </c>
      <c r="AF70" s="249">
        <f t="shared" si="252"/>
        <v>2619.7380000000003</v>
      </c>
      <c r="AG70" s="249">
        <f t="shared" si="252"/>
        <v>3889.6110000000003</v>
      </c>
      <c r="AH70" s="230">
        <f>SUM(V70:AG70)</f>
        <v>7459.2540000000008</v>
      </c>
      <c r="AI70" s="303"/>
      <c r="AJ70" s="513">
        <v>99.99</v>
      </c>
      <c r="AK70" s="145">
        <f t="shared" si="227"/>
        <v>0.1</v>
      </c>
      <c r="AL70" s="342">
        <f>($AK$70*AL21)*$AJ$70</f>
        <v>9249.0749999999989</v>
      </c>
      <c r="AM70" s="342">
        <f t="shared" ref="AM70:AW70" si="253">($AK$70*AM21)*$AJ$70</f>
        <v>20577.941999999999</v>
      </c>
      <c r="AN70" s="342">
        <f t="shared" si="253"/>
        <v>29157.084000000003</v>
      </c>
      <c r="AO70" s="342">
        <f t="shared" si="253"/>
        <v>35666.433000000005</v>
      </c>
      <c r="AP70" s="342">
        <f t="shared" si="253"/>
        <v>40605.938999999998</v>
      </c>
      <c r="AQ70" s="342">
        <f t="shared" si="253"/>
        <v>44355.563999999998</v>
      </c>
      <c r="AR70" s="342">
        <f t="shared" si="253"/>
        <v>47225.277000000002</v>
      </c>
      <c r="AS70" s="342">
        <f t="shared" si="253"/>
        <v>49415.058000000005</v>
      </c>
      <c r="AT70" s="342">
        <f t="shared" si="253"/>
        <v>51094.89</v>
      </c>
      <c r="AU70" s="342">
        <f t="shared" si="253"/>
        <v>52374.762000000002</v>
      </c>
      <c r="AV70" s="342">
        <f t="shared" si="253"/>
        <v>53374.662000000004</v>
      </c>
      <c r="AW70" s="342">
        <f t="shared" si="253"/>
        <v>54144.584999999999</v>
      </c>
      <c r="AX70" s="341">
        <f t="shared" si="236"/>
        <v>487241.27100000007</v>
      </c>
      <c r="AY70" s="1"/>
      <c r="AZ70" s="513">
        <v>99.99</v>
      </c>
      <c r="BA70" s="145">
        <f t="shared" si="229"/>
        <v>0.1</v>
      </c>
      <c r="BB70" s="429">
        <f>($AZ$70*BB21)*$BA$70</f>
        <v>60773.921999999999</v>
      </c>
      <c r="BC70" s="429">
        <f t="shared" ref="BC70:BM70" si="254">($AZ$70*BC21)*$BA$70</f>
        <v>83911.608000000007</v>
      </c>
      <c r="BD70" s="429">
        <f t="shared" si="254"/>
        <v>101429.856</v>
      </c>
      <c r="BE70" s="429">
        <f t="shared" si="254"/>
        <v>114718.527</v>
      </c>
      <c r="BF70" s="429">
        <f t="shared" si="254"/>
        <v>124807.518</v>
      </c>
      <c r="BG70" s="429">
        <f t="shared" si="254"/>
        <v>132486.75</v>
      </c>
      <c r="BH70" s="429">
        <f t="shared" si="254"/>
        <v>138346.16399999999</v>
      </c>
      <c r="BI70" s="429">
        <f t="shared" si="254"/>
        <v>142825.71599999999</v>
      </c>
      <c r="BJ70" s="429">
        <f t="shared" si="254"/>
        <v>146255.37299999999</v>
      </c>
      <c r="BK70" s="429">
        <f t="shared" si="254"/>
        <v>148905.10799999998</v>
      </c>
      <c r="BL70" s="429">
        <f t="shared" si="254"/>
        <v>150934.905</v>
      </c>
      <c r="BM70" s="429">
        <f t="shared" si="254"/>
        <v>152514.747</v>
      </c>
      <c r="BN70" s="428">
        <f t="shared" si="238"/>
        <v>1497910.1939999999</v>
      </c>
      <c r="BO70" s="1"/>
      <c r="BP70" s="513">
        <v>99.99</v>
      </c>
      <c r="BQ70" s="145">
        <f t="shared" si="231"/>
        <v>0.1</v>
      </c>
      <c r="BR70" s="429">
        <f>($BP$70*BR21)*$BQ$70</f>
        <v>173782.62</v>
      </c>
      <c r="BS70" s="429">
        <f t="shared" ref="BS70:CC70" si="255">($BP$70*BS21)*$BQ$70</f>
        <v>195790.41899999999</v>
      </c>
      <c r="BT70" s="429">
        <f t="shared" si="255"/>
        <v>212488.74899999998</v>
      </c>
      <c r="BU70" s="429">
        <f t="shared" si="255"/>
        <v>225167.48100000003</v>
      </c>
      <c r="BV70" s="429">
        <f t="shared" si="255"/>
        <v>234816.51599999997</v>
      </c>
      <c r="BW70" s="429">
        <f t="shared" si="255"/>
        <v>242175.78</v>
      </c>
      <c r="BX70" s="429">
        <f t="shared" si="255"/>
        <v>247805.217</v>
      </c>
      <c r="BY70" s="429">
        <f t="shared" si="255"/>
        <v>252124.78500000003</v>
      </c>
      <c r="BZ70" s="429">
        <f t="shared" si="255"/>
        <v>255444.45299999998</v>
      </c>
      <c r="CA70" s="429">
        <f t="shared" si="255"/>
        <v>258014.196</v>
      </c>
      <c r="CB70" s="429">
        <f t="shared" si="255"/>
        <v>259993.99800000002</v>
      </c>
      <c r="CC70" s="429">
        <f t="shared" si="255"/>
        <v>261543.84299999999</v>
      </c>
      <c r="CD70" s="428">
        <f t="shared" si="240"/>
        <v>2819148.057</v>
      </c>
      <c r="CF70" s="517"/>
      <c r="CG70" s="517"/>
    </row>
    <row r="71" spans="2:85" outlineLevel="1" x14ac:dyDescent="0.2">
      <c r="B71" s="72" t="s">
        <v>218</v>
      </c>
      <c r="D71" s="145"/>
      <c r="E71" s="145"/>
      <c r="F71" s="139"/>
      <c r="G71" s="139"/>
      <c r="H71" s="139"/>
      <c r="I71" s="139"/>
      <c r="J71" s="139"/>
      <c r="K71" s="139"/>
      <c r="L71" s="139"/>
      <c r="M71" s="146"/>
      <c r="N71" s="146"/>
      <c r="O71" s="146"/>
      <c r="P71" s="146"/>
      <c r="Q71" s="146"/>
      <c r="R71" s="142"/>
      <c r="S71" s="1"/>
      <c r="T71" s="513">
        <v>129.99</v>
      </c>
      <c r="U71" s="145">
        <f t="shared" si="224"/>
        <v>0.1</v>
      </c>
      <c r="V71" s="549"/>
      <c r="W71" s="549"/>
      <c r="X71" s="549"/>
      <c r="Y71" s="549"/>
      <c r="Z71" s="549"/>
      <c r="AA71" s="549"/>
      <c r="AB71" s="249"/>
      <c r="AC71" s="249"/>
      <c r="AD71" s="249"/>
      <c r="AE71" s="249"/>
      <c r="AF71" s="249"/>
      <c r="AG71" s="249"/>
      <c r="AH71" s="230"/>
      <c r="AI71" s="303"/>
      <c r="AJ71" s="513">
        <v>129.99</v>
      </c>
      <c r="AK71" s="145">
        <f t="shared" si="227"/>
        <v>0.1</v>
      </c>
      <c r="AL71" s="342">
        <f>($AK$71*AL21)*$AJ$71</f>
        <v>12024.075000000001</v>
      </c>
      <c r="AM71" s="342">
        <f t="shared" ref="AM71:AW71" si="256">($AK$71*AM21)*$AJ$71</f>
        <v>26751.942000000003</v>
      </c>
      <c r="AN71" s="342">
        <f t="shared" si="256"/>
        <v>37905.084000000003</v>
      </c>
      <c r="AO71" s="342">
        <f t="shared" si="256"/>
        <v>46367.433000000012</v>
      </c>
      <c r="AP71" s="342">
        <f t="shared" si="256"/>
        <v>52788.939000000006</v>
      </c>
      <c r="AQ71" s="342">
        <f t="shared" si="256"/>
        <v>57663.564000000006</v>
      </c>
      <c r="AR71" s="342">
        <f t="shared" si="256"/>
        <v>61394.277000000009</v>
      </c>
      <c r="AS71" s="342">
        <f t="shared" si="256"/>
        <v>64241.058000000012</v>
      </c>
      <c r="AT71" s="342">
        <f t="shared" si="256"/>
        <v>66424.89</v>
      </c>
      <c r="AU71" s="342">
        <f t="shared" si="256"/>
        <v>68088.762000000017</v>
      </c>
      <c r="AV71" s="342">
        <f t="shared" si="256"/>
        <v>69388.662000000011</v>
      </c>
      <c r="AW71" s="342">
        <f t="shared" si="256"/>
        <v>70389.585000000006</v>
      </c>
      <c r="AX71" s="341">
        <f t="shared" si="236"/>
        <v>633428.27100000007</v>
      </c>
      <c r="AY71" s="1"/>
      <c r="AZ71" s="513">
        <v>129.99</v>
      </c>
      <c r="BA71" s="145">
        <f t="shared" si="229"/>
        <v>0.1</v>
      </c>
      <c r="BB71" s="429">
        <f>($AZ$71*BB21)*$BA$71</f>
        <v>79007.92200000002</v>
      </c>
      <c r="BC71" s="429">
        <f t="shared" ref="BC71:BM71" si="257">($AZ$71*BC21)*$BA$71</f>
        <v>109087.60800000001</v>
      </c>
      <c r="BD71" s="429">
        <f t="shared" si="257"/>
        <v>131861.856</v>
      </c>
      <c r="BE71" s="429">
        <f t="shared" si="257"/>
        <v>149137.527</v>
      </c>
      <c r="BF71" s="429">
        <f t="shared" si="257"/>
        <v>162253.51800000004</v>
      </c>
      <c r="BG71" s="429">
        <f t="shared" si="257"/>
        <v>172236.75000000003</v>
      </c>
      <c r="BH71" s="429">
        <f t="shared" si="257"/>
        <v>179854.16400000002</v>
      </c>
      <c r="BI71" s="429">
        <f t="shared" si="257"/>
        <v>185677.71600000001</v>
      </c>
      <c r="BJ71" s="429">
        <f t="shared" si="257"/>
        <v>190136.37300000002</v>
      </c>
      <c r="BK71" s="429">
        <f t="shared" si="257"/>
        <v>193581.10800000001</v>
      </c>
      <c r="BL71" s="429">
        <f t="shared" si="257"/>
        <v>196219.90500000003</v>
      </c>
      <c r="BM71" s="429">
        <f t="shared" si="257"/>
        <v>198273.74700000003</v>
      </c>
      <c r="BN71" s="428">
        <f t="shared" si="238"/>
        <v>1947328.1940000004</v>
      </c>
      <c r="BO71" s="1"/>
      <c r="BP71" s="513">
        <v>129.99</v>
      </c>
      <c r="BQ71" s="145">
        <f t="shared" si="231"/>
        <v>0.1</v>
      </c>
      <c r="BR71" s="429">
        <f>($BP$71*BR21)*$BQ$71</f>
        <v>225922.62000000002</v>
      </c>
      <c r="BS71" s="429">
        <f t="shared" ref="BS71:CC71" si="258">($BP$71*BS21)*$BQ$71</f>
        <v>254533.41900000005</v>
      </c>
      <c r="BT71" s="429">
        <f t="shared" si="258"/>
        <v>276241.74900000001</v>
      </c>
      <c r="BU71" s="429">
        <f t="shared" si="258"/>
        <v>292724.48100000003</v>
      </c>
      <c r="BV71" s="429">
        <f t="shared" si="258"/>
        <v>305268.516</v>
      </c>
      <c r="BW71" s="429">
        <f t="shared" si="258"/>
        <v>314835.78000000003</v>
      </c>
      <c r="BX71" s="429">
        <f t="shared" si="258"/>
        <v>322154.21700000006</v>
      </c>
      <c r="BY71" s="429">
        <f t="shared" si="258"/>
        <v>327769.78500000003</v>
      </c>
      <c r="BZ71" s="429">
        <f t="shared" si="258"/>
        <v>332085.45300000004</v>
      </c>
      <c r="CA71" s="429">
        <f t="shared" si="258"/>
        <v>335426.19600000005</v>
      </c>
      <c r="CB71" s="429">
        <f t="shared" si="258"/>
        <v>337999.99800000008</v>
      </c>
      <c r="CC71" s="429">
        <f t="shared" si="258"/>
        <v>340014.84300000005</v>
      </c>
      <c r="CD71" s="428">
        <f t="shared" si="240"/>
        <v>3664977.057000001</v>
      </c>
      <c r="CF71" s="517"/>
      <c r="CG71" s="517"/>
    </row>
    <row r="72" spans="2:85" outlineLevel="1" x14ac:dyDescent="0.2">
      <c r="B72" s="72" t="s">
        <v>219</v>
      </c>
      <c r="D72" s="145"/>
      <c r="E72" s="145"/>
      <c r="F72" s="139"/>
      <c r="G72" s="139"/>
      <c r="H72" s="139"/>
      <c r="I72" s="139"/>
      <c r="J72" s="139"/>
      <c r="K72" s="139"/>
      <c r="L72" s="139"/>
      <c r="M72" s="146"/>
      <c r="N72" s="146"/>
      <c r="O72" s="146"/>
      <c r="P72" s="146"/>
      <c r="Q72" s="146"/>
      <c r="R72" s="142"/>
      <c r="S72" s="1"/>
      <c r="T72" s="513">
        <v>199.99</v>
      </c>
      <c r="U72" s="145">
        <f t="shared" si="224"/>
        <v>0.04</v>
      </c>
      <c r="V72" s="549">
        <f>SUM(V29:V38)*U72</f>
        <v>0</v>
      </c>
      <c r="W72" s="549">
        <f t="shared" ref="W72:AG72" si="259">SUM(W29:W38)*V72</f>
        <v>0</v>
      </c>
      <c r="X72" s="549">
        <f t="shared" si="259"/>
        <v>0</v>
      </c>
      <c r="Y72" s="549">
        <f t="shared" si="259"/>
        <v>0</v>
      </c>
      <c r="Z72" s="549">
        <f t="shared" si="259"/>
        <v>0</v>
      </c>
      <c r="AA72" s="549">
        <f t="shared" si="259"/>
        <v>0</v>
      </c>
      <c r="AB72" s="249">
        <f t="shared" si="259"/>
        <v>0</v>
      </c>
      <c r="AC72" s="249">
        <f t="shared" si="259"/>
        <v>0</v>
      </c>
      <c r="AD72" s="249">
        <f t="shared" si="259"/>
        <v>0</v>
      </c>
      <c r="AE72" s="249">
        <f t="shared" si="259"/>
        <v>0</v>
      </c>
      <c r="AF72" s="249">
        <f t="shared" si="259"/>
        <v>0</v>
      </c>
      <c r="AG72" s="249">
        <f t="shared" si="259"/>
        <v>0</v>
      </c>
      <c r="AH72" s="230"/>
      <c r="AI72" s="303"/>
      <c r="AJ72" s="513">
        <v>199.99</v>
      </c>
      <c r="AK72" s="145">
        <f t="shared" si="227"/>
        <v>0.04</v>
      </c>
      <c r="AL72" s="342">
        <f>($AK$72*AL21)*$AJ$72</f>
        <v>7399.63</v>
      </c>
      <c r="AM72" s="342">
        <f t="shared" ref="AM72:AW72" si="260">($AK$72*AM21)*$AJ$72</f>
        <v>16463.176800000001</v>
      </c>
      <c r="AN72" s="342">
        <f t="shared" si="260"/>
        <v>23326.833600000002</v>
      </c>
      <c r="AO72" s="342">
        <f t="shared" si="260"/>
        <v>28534.573200000003</v>
      </c>
      <c r="AP72" s="342">
        <f t="shared" si="260"/>
        <v>32486.375599999999</v>
      </c>
      <c r="AQ72" s="342">
        <f t="shared" si="260"/>
        <v>35486.225599999998</v>
      </c>
      <c r="AR72" s="342">
        <f t="shared" si="260"/>
        <v>37782.110800000002</v>
      </c>
      <c r="AS72" s="342">
        <f t="shared" si="260"/>
        <v>39534.023200000003</v>
      </c>
      <c r="AT72" s="342">
        <f t="shared" si="260"/>
        <v>40877.956000000006</v>
      </c>
      <c r="AU72" s="342">
        <f t="shared" si="260"/>
        <v>41901.904800000004</v>
      </c>
      <c r="AV72" s="342">
        <f t="shared" si="260"/>
        <v>42701.864800000003</v>
      </c>
      <c r="AW72" s="342">
        <f t="shared" si="260"/>
        <v>43317.834000000003</v>
      </c>
      <c r="AX72" s="341">
        <f t="shared" si="236"/>
        <v>389812.50839999993</v>
      </c>
      <c r="AY72" s="1"/>
      <c r="AZ72" s="513">
        <v>199.99</v>
      </c>
      <c r="BA72" s="145">
        <f t="shared" si="229"/>
        <v>0.04</v>
      </c>
      <c r="BB72" s="429">
        <f>($AZ$72*BB21)*$BA$72</f>
        <v>48621.568800000001</v>
      </c>
      <c r="BC72" s="429">
        <f t="shared" ref="BC72:BM72" si="261">($AZ$72*BC21)*$BA$72</f>
        <v>67132.643200000006</v>
      </c>
      <c r="BD72" s="429">
        <f t="shared" si="261"/>
        <v>81147.9424</v>
      </c>
      <c r="BE72" s="429">
        <f t="shared" si="261"/>
        <v>91779.410799999998</v>
      </c>
      <c r="BF72" s="429">
        <f t="shared" si="261"/>
        <v>99851.007200000007</v>
      </c>
      <c r="BG72" s="429">
        <f t="shared" si="261"/>
        <v>105994.7</v>
      </c>
      <c r="BH72" s="429">
        <f t="shared" si="261"/>
        <v>110682.46560000001</v>
      </c>
      <c r="BI72" s="429">
        <f t="shared" si="261"/>
        <v>114266.28640000001</v>
      </c>
      <c r="BJ72" s="429">
        <f t="shared" si="261"/>
        <v>117010.1492</v>
      </c>
      <c r="BK72" s="429">
        <f t="shared" si="261"/>
        <v>119130.0432</v>
      </c>
      <c r="BL72" s="429">
        <f t="shared" si="261"/>
        <v>120753.96200000001</v>
      </c>
      <c r="BM72" s="429">
        <f t="shared" si="261"/>
        <v>122017.89880000001</v>
      </c>
      <c r="BN72" s="428">
        <f t="shared" si="238"/>
        <v>1198388.0776</v>
      </c>
      <c r="BO72" s="1"/>
      <c r="BP72" s="513">
        <v>199.99</v>
      </c>
      <c r="BQ72" s="145">
        <f t="shared" si="231"/>
        <v>0.04</v>
      </c>
      <c r="BR72" s="429">
        <f>($BP$72*BR21)*$BQ$72</f>
        <v>139033.04800000001</v>
      </c>
      <c r="BS72" s="429">
        <f t="shared" ref="BS72:CC72" si="262">($BP$72*BS21)*$BQ$72</f>
        <v>156640.16760000002</v>
      </c>
      <c r="BT72" s="429">
        <f t="shared" si="262"/>
        <v>169999.49960000001</v>
      </c>
      <c r="BU72" s="429">
        <f t="shared" si="262"/>
        <v>180142.99240000002</v>
      </c>
      <c r="BV72" s="429">
        <f t="shared" si="262"/>
        <v>187862.60640000002</v>
      </c>
      <c r="BW72" s="429">
        <f t="shared" si="262"/>
        <v>193750.31200000001</v>
      </c>
      <c r="BX72" s="429">
        <f t="shared" si="262"/>
        <v>198254.08679999999</v>
      </c>
      <c r="BY72" s="429">
        <f t="shared" si="262"/>
        <v>201709.91400000002</v>
      </c>
      <c r="BZ72" s="429">
        <f t="shared" si="262"/>
        <v>204365.78120000003</v>
      </c>
      <c r="CA72" s="429">
        <f t="shared" si="262"/>
        <v>206421.6784</v>
      </c>
      <c r="CB72" s="429">
        <f t="shared" si="262"/>
        <v>208005.59920000003</v>
      </c>
      <c r="CC72" s="429">
        <f t="shared" si="262"/>
        <v>209245.53720000002</v>
      </c>
      <c r="CD72" s="428">
        <f t="shared" si="240"/>
        <v>2255431.2228000006</v>
      </c>
      <c r="CF72" s="517"/>
      <c r="CG72" s="517"/>
    </row>
    <row r="73" spans="2:85" outlineLevel="1" x14ac:dyDescent="0.2">
      <c r="B73" s="72" t="s">
        <v>220</v>
      </c>
      <c r="D73" s="145"/>
      <c r="E73" s="145"/>
      <c r="F73" s="139"/>
      <c r="G73" s="139"/>
      <c r="H73" s="139"/>
      <c r="I73" s="139"/>
      <c r="J73" s="139"/>
      <c r="K73" s="139"/>
      <c r="L73" s="139"/>
      <c r="M73" s="146"/>
      <c r="N73" s="146"/>
      <c r="O73" s="146"/>
      <c r="P73" s="146"/>
      <c r="Q73" s="146"/>
      <c r="R73" s="142"/>
      <c r="S73" s="1"/>
      <c r="T73" s="513">
        <v>299.99</v>
      </c>
      <c r="U73" s="145">
        <f t="shared" si="224"/>
        <v>0.03</v>
      </c>
      <c r="V73" s="549"/>
      <c r="W73" s="549"/>
      <c r="X73" s="549"/>
      <c r="Y73" s="549"/>
      <c r="Z73" s="549"/>
      <c r="AA73" s="549"/>
      <c r="AB73" s="249"/>
      <c r="AC73" s="249"/>
      <c r="AD73" s="249"/>
      <c r="AE73" s="249"/>
      <c r="AF73" s="249"/>
      <c r="AG73" s="249"/>
      <c r="AH73" s="230"/>
      <c r="AI73" s="303"/>
      <c r="AJ73" s="513">
        <v>299.99</v>
      </c>
      <c r="AK73" s="145">
        <f t="shared" si="227"/>
        <v>0.03</v>
      </c>
      <c r="AL73" s="342">
        <f>($AK$73*AL21)*$AJ$73</f>
        <v>8324.7224999999999</v>
      </c>
      <c r="AM73" s="342">
        <f t="shared" ref="AM73:AW73" si="263">($AK$73*AM21)*$AJ$73</f>
        <v>18521.382600000001</v>
      </c>
      <c r="AN73" s="342">
        <f t="shared" si="263"/>
        <v>26243.125199999999</v>
      </c>
      <c r="AO73" s="342">
        <f t="shared" si="263"/>
        <v>32101.929899999999</v>
      </c>
      <c r="AP73" s="342">
        <f t="shared" si="263"/>
        <v>36547.7817</v>
      </c>
      <c r="AQ73" s="342">
        <f t="shared" si="263"/>
        <v>39922.669199999997</v>
      </c>
      <c r="AR73" s="342">
        <f t="shared" si="263"/>
        <v>42505.583100000003</v>
      </c>
      <c r="AS73" s="342">
        <f t="shared" si="263"/>
        <v>44476.517399999997</v>
      </c>
      <c r="AT73" s="342">
        <f t="shared" si="263"/>
        <v>45988.466999999997</v>
      </c>
      <c r="AU73" s="342">
        <f t="shared" si="263"/>
        <v>47140.428599999999</v>
      </c>
      <c r="AV73" s="342">
        <f t="shared" si="263"/>
        <v>48040.3986</v>
      </c>
      <c r="AW73" s="342">
        <f t="shared" si="263"/>
        <v>48733.375499999995</v>
      </c>
      <c r="AX73" s="341">
        <f t="shared" si="236"/>
        <v>438546.38130000001</v>
      </c>
      <c r="AY73" s="1"/>
      <c r="AZ73" s="513">
        <v>299.99</v>
      </c>
      <c r="BA73" s="145">
        <f t="shared" si="229"/>
        <v>0.03</v>
      </c>
      <c r="BB73" s="429">
        <f>($AZ$73*BB21)*$BA$73</f>
        <v>54700.176599999999</v>
      </c>
      <c r="BC73" s="429">
        <f t="shared" ref="BC73:BM73" si="264">($AZ$73*BC21)*$BA$73</f>
        <v>75525.482399999994</v>
      </c>
      <c r="BD73" s="429">
        <f t="shared" si="264"/>
        <v>91292.9568</v>
      </c>
      <c r="BE73" s="429">
        <f t="shared" si="264"/>
        <v>103253.55809999999</v>
      </c>
      <c r="BF73" s="429">
        <f t="shared" si="264"/>
        <v>112334.25539999999</v>
      </c>
      <c r="BG73" s="429">
        <f t="shared" si="264"/>
        <v>119246.02499999999</v>
      </c>
      <c r="BH73" s="429">
        <f t="shared" si="264"/>
        <v>124519.8492</v>
      </c>
      <c r="BI73" s="429">
        <f t="shared" si="264"/>
        <v>128551.7148</v>
      </c>
      <c r="BJ73" s="429">
        <f t="shared" si="264"/>
        <v>131638.61190000002</v>
      </c>
      <c r="BK73" s="429">
        <f t="shared" si="264"/>
        <v>134023.5324</v>
      </c>
      <c r="BL73" s="429">
        <f t="shared" si="264"/>
        <v>135850.47149999999</v>
      </c>
      <c r="BM73" s="429">
        <f t="shared" si="264"/>
        <v>137272.42409999997</v>
      </c>
      <c r="BN73" s="428">
        <f t="shared" si="238"/>
        <v>1348209.0581999999</v>
      </c>
      <c r="BO73" s="1"/>
      <c r="BP73" s="513">
        <v>299.99</v>
      </c>
      <c r="BQ73" s="145">
        <f t="shared" si="231"/>
        <v>0.03</v>
      </c>
      <c r="BR73" s="429">
        <f>($BP$73*BR21)*$BQ$73</f>
        <v>156414.78599999999</v>
      </c>
      <c r="BS73" s="429">
        <f t="shared" ref="BS73:CC73" si="265">($BP$73*BS21)*$BQ$73</f>
        <v>176223.1257</v>
      </c>
      <c r="BT73" s="429">
        <f t="shared" si="265"/>
        <v>191252.62469999999</v>
      </c>
      <c r="BU73" s="429">
        <f t="shared" si="265"/>
        <v>202664.24430000002</v>
      </c>
      <c r="BV73" s="429">
        <f t="shared" si="265"/>
        <v>211348.95480000001</v>
      </c>
      <c r="BW73" s="429">
        <f t="shared" si="265"/>
        <v>217972.734</v>
      </c>
      <c r="BX73" s="429">
        <f t="shared" si="265"/>
        <v>223039.56509999998</v>
      </c>
      <c r="BY73" s="429">
        <f t="shared" si="265"/>
        <v>226927.43550000002</v>
      </c>
      <c r="BZ73" s="429">
        <f t="shared" si="265"/>
        <v>229915.33590000001</v>
      </c>
      <c r="CA73" s="429">
        <f t="shared" si="265"/>
        <v>232228.25879999998</v>
      </c>
      <c r="CB73" s="429">
        <f t="shared" si="265"/>
        <v>234010.19940000001</v>
      </c>
      <c r="CC73" s="429">
        <f t="shared" si="265"/>
        <v>235405.15290000002</v>
      </c>
      <c r="CD73" s="428">
        <f t="shared" si="240"/>
        <v>2537402.4171000002</v>
      </c>
      <c r="CF73" s="517"/>
      <c r="CG73" s="517"/>
    </row>
    <row r="74" spans="2:85" outlineLevel="1" x14ac:dyDescent="0.2">
      <c r="B74" s="72" t="s">
        <v>220</v>
      </c>
      <c r="D74" s="145"/>
      <c r="E74" s="145"/>
      <c r="F74" s="139"/>
      <c r="G74" s="139"/>
      <c r="H74" s="139"/>
      <c r="I74" s="139"/>
      <c r="J74" s="139"/>
      <c r="K74" s="139"/>
      <c r="L74" s="139"/>
      <c r="M74" s="146"/>
      <c r="N74" s="146"/>
      <c r="O74" s="146"/>
      <c r="P74" s="146"/>
      <c r="Q74" s="146"/>
      <c r="R74" s="142"/>
      <c r="S74" s="1"/>
      <c r="T74" s="513">
        <v>649.99</v>
      </c>
      <c r="U74" s="145">
        <f t="shared" si="224"/>
        <v>0.02</v>
      </c>
      <c r="V74" s="549"/>
      <c r="W74" s="549"/>
      <c r="X74" s="549"/>
      <c r="Y74" s="549"/>
      <c r="Z74" s="549"/>
      <c r="AA74" s="549"/>
      <c r="AB74" s="249"/>
      <c r="AC74" s="249"/>
      <c r="AD74" s="249"/>
      <c r="AE74" s="249"/>
      <c r="AF74" s="249"/>
      <c r="AG74" s="249"/>
      <c r="AH74" s="230"/>
      <c r="AI74" s="303"/>
      <c r="AJ74" s="513">
        <v>649.99</v>
      </c>
      <c r="AK74" s="145">
        <f t="shared" si="227"/>
        <v>0.02</v>
      </c>
      <c r="AL74" s="342">
        <f>($AK$74*AL21)*$AJ$74</f>
        <v>12024.815000000001</v>
      </c>
      <c r="AM74" s="342">
        <f t="shared" ref="AM74:AW74" si="266">($AK$74*AM21)*$AJ$74</f>
        <v>26753.588400000004</v>
      </c>
      <c r="AN74" s="342">
        <f t="shared" si="266"/>
        <v>37907.416799999999</v>
      </c>
      <c r="AO74" s="342">
        <f t="shared" si="266"/>
        <v>46370.286599999999</v>
      </c>
      <c r="AP74" s="342">
        <f t="shared" si="266"/>
        <v>52792.1878</v>
      </c>
      <c r="AQ74" s="342">
        <f t="shared" si="266"/>
        <v>57667.112800000003</v>
      </c>
      <c r="AR74" s="342">
        <f t="shared" si="266"/>
        <v>61398.055400000005</v>
      </c>
      <c r="AS74" s="342">
        <f t="shared" si="266"/>
        <v>64245.011600000005</v>
      </c>
      <c r="AT74" s="342">
        <f t="shared" si="266"/>
        <v>66428.978000000003</v>
      </c>
      <c r="AU74" s="342">
        <f t="shared" si="266"/>
        <v>68092.952400000009</v>
      </c>
      <c r="AV74" s="342">
        <f t="shared" si="266"/>
        <v>69392.932400000005</v>
      </c>
      <c r="AW74" s="342">
        <f t="shared" si="266"/>
        <v>70393.917000000001</v>
      </c>
      <c r="AX74" s="341">
        <f t="shared" si="236"/>
        <v>633467.25420000008</v>
      </c>
      <c r="AY74" s="1"/>
      <c r="AZ74" s="513">
        <v>649.99</v>
      </c>
      <c r="BA74" s="550">
        <f t="shared" si="229"/>
        <v>0.02</v>
      </c>
      <c r="BB74" s="429">
        <f>($AZ$74*BB21)*$BA$74</f>
        <v>79012.784400000004</v>
      </c>
      <c r="BC74" s="429">
        <f t="shared" ref="BC74:BM74" si="267">($AZ$74*BC21)*$BA$74</f>
        <v>109094.32160000001</v>
      </c>
      <c r="BD74" s="429">
        <f t="shared" si="267"/>
        <v>131869.9712</v>
      </c>
      <c r="BE74" s="429">
        <f t="shared" si="267"/>
        <v>149146.70540000001</v>
      </c>
      <c r="BF74" s="429">
        <f t="shared" si="267"/>
        <v>162263.5036</v>
      </c>
      <c r="BG74" s="429">
        <f t="shared" si="267"/>
        <v>172247.35</v>
      </c>
      <c r="BH74" s="429">
        <f t="shared" si="267"/>
        <v>179865.23280000003</v>
      </c>
      <c r="BI74" s="429">
        <f t="shared" si="267"/>
        <v>185689.14320000002</v>
      </c>
      <c r="BJ74" s="429">
        <f t="shared" si="267"/>
        <v>190148.07460000002</v>
      </c>
      <c r="BK74" s="429">
        <f t="shared" si="267"/>
        <v>193593.02160000001</v>
      </c>
      <c r="BL74" s="429">
        <f t="shared" si="267"/>
        <v>196231.98100000003</v>
      </c>
      <c r="BM74" s="429">
        <f t="shared" si="267"/>
        <v>198285.94940000001</v>
      </c>
      <c r="BN74" s="428">
        <f t="shared" si="238"/>
        <v>1947448.0388</v>
      </c>
      <c r="BO74" s="1"/>
      <c r="BP74" s="513">
        <v>649.99</v>
      </c>
      <c r="BQ74" s="550">
        <f t="shared" si="231"/>
        <v>0.02</v>
      </c>
      <c r="BR74" s="429">
        <f>($BP$74*BR21)*$BQ$74</f>
        <v>225936.52399999998</v>
      </c>
      <c r="BS74" s="429">
        <f t="shared" ref="BS74:CC74" si="268">($BP$74*BS21)*$BQ$74</f>
        <v>254549.08379999999</v>
      </c>
      <c r="BT74" s="429">
        <f t="shared" si="268"/>
        <v>276258.74979999999</v>
      </c>
      <c r="BU74" s="429">
        <f t="shared" si="268"/>
        <v>292742.49619999999</v>
      </c>
      <c r="BV74" s="429">
        <f t="shared" si="268"/>
        <v>305287.30320000002</v>
      </c>
      <c r="BW74" s="429">
        <f t="shared" si="268"/>
        <v>314855.15600000002</v>
      </c>
      <c r="BX74" s="429">
        <f t="shared" si="268"/>
        <v>322174.04340000002</v>
      </c>
      <c r="BY74" s="429">
        <f t="shared" si="268"/>
        <v>327789.95699999999</v>
      </c>
      <c r="BZ74" s="429">
        <f t="shared" si="268"/>
        <v>332105.89059999998</v>
      </c>
      <c r="CA74" s="429">
        <f t="shared" si="268"/>
        <v>335446.83920000005</v>
      </c>
      <c r="CB74" s="429">
        <f t="shared" si="268"/>
        <v>338020.79960000003</v>
      </c>
      <c r="CC74" s="429">
        <f t="shared" si="268"/>
        <v>340035.76860000001</v>
      </c>
      <c r="CD74" s="428">
        <f t="shared" si="240"/>
        <v>3665202.6114000003</v>
      </c>
      <c r="CF74" s="517"/>
      <c r="CG74" s="517"/>
    </row>
    <row r="75" spans="2:85" outlineLevel="1" x14ac:dyDescent="0.2">
      <c r="B75" s="72" t="s">
        <v>221</v>
      </c>
      <c r="D75" s="145"/>
      <c r="E75" s="145"/>
      <c r="F75" s="139"/>
      <c r="G75" s="139"/>
      <c r="H75" s="139"/>
      <c r="I75" s="139"/>
      <c r="J75" s="139"/>
      <c r="K75" s="139"/>
      <c r="L75" s="139"/>
      <c r="M75" s="146"/>
      <c r="N75" s="146"/>
      <c r="O75" s="146"/>
      <c r="P75" s="146"/>
      <c r="Q75" s="146"/>
      <c r="R75" s="142"/>
      <c r="S75" s="1"/>
      <c r="T75" s="513">
        <v>1250</v>
      </c>
      <c r="U75" s="145">
        <f t="shared" si="224"/>
        <v>5.0000000000000001E-3</v>
      </c>
      <c r="V75" s="549"/>
      <c r="W75" s="549"/>
      <c r="X75" s="549"/>
      <c r="Y75" s="549"/>
      <c r="Z75" s="549"/>
      <c r="AA75" s="549"/>
      <c r="AB75" s="249"/>
      <c r="AC75" s="249"/>
      <c r="AD75" s="249"/>
      <c r="AE75" s="249"/>
      <c r="AF75" s="249"/>
      <c r="AG75" s="249"/>
      <c r="AH75" s="230"/>
      <c r="AI75" s="303"/>
      <c r="AJ75" s="513">
        <v>1250</v>
      </c>
      <c r="AK75" s="145">
        <f t="shared" si="227"/>
        <v>5.0000000000000001E-3</v>
      </c>
      <c r="AL75" s="342">
        <f>($AK$75*AL21)*$AJ$75</f>
        <v>5781.25</v>
      </c>
      <c r="AM75" s="342">
        <f t="shared" ref="AM75:AW75" si="269">($AK$75*AM21)*$AJ$75</f>
        <v>12862.500000000002</v>
      </c>
      <c r="AN75" s="342">
        <f t="shared" si="269"/>
        <v>18225</v>
      </c>
      <c r="AO75" s="342">
        <f t="shared" si="269"/>
        <v>22293.75</v>
      </c>
      <c r="AP75" s="342">
        <f t="shared" si="269"/>
        <v>25381.25</v>
      </c>
      <c r="AQ75" s="342">
        <f t="shared" si="269"/>
        <v>27725</v>
      </c>
      <c r="AR75" s="342">
        <f t="shared" si="269"/>
        <v>29518.750000000004</v>
      </c>
      <c r="AS75" s="342">
        <f t="shared" si="269"/>
        <v>30887.5</v>
      </c>
      <c r="AT75" s="342">
        <f t="shared" si="269"/>
        <v>31937.5</v>
      </c>
      <c r="AU75" s="342">
        <f t="shared" si="269"/>
        <v>32737.5</v>
      </c>
      <c r="AV75" s="342">
        <f t="shared" si="269"/>
        <v>33362.5</v>
      </c>
      <c r="AW75" s="342">
        <f t="shared" si="269"/>
        <v>33843.75</v>
      </c>
      <c r="AX75" s="341">
        <f t="shared" si="236"/>
        <v>304556.25</v>
      </c>
      <c r="AY75" s="1"/>
      <c r="AZ75" s="513">
        <v>1250</v>
      </c>
      <c r="BA75" s="550">
        <f t="shared" si="229"/>
        <v>5.0000000000000001E-3</v>
      </c>
      <c r="BB75" s="429">
        <f>($AZ$75*BB21)*$BA$75</f>
        <v>37987.5</v>
      </c>
      <c r="BC75" s="429">
        <f t="shared" ref="BC75:BM75" si="270">($AZ$75*BC21)*$BA$75</f>
        <v>52450</v>
      </c>
      <c r="BD75" s="429">
        <f t="shared" si="270"/>
        <v>63400</v>
      </c>
      <c r="BE75" s="429">
        <f t="shared" si="270"/>
        <v>71706.25</v>
      </c>
      <c r="BF75" s="429">
        <f t="shared" si="270"/>
        <v>78012.5</v>
      </c>
      <c r="BG75" s="429">
        <f t="shared" si="270"/>
        <v>82812.5</v>
      </c>
      <c r="BH75" s="429">
        <f t="shared" si="270"/>
        <v>86475</v>
      </c>
      <c r="BI75" s="429">
        <f t="shared" si="270"/>
        <v>89275</v>
      </c>
      <c r="BJ75" s="429">
        <f t="shared" si="270"/>
        <v>91418.75</v>
      </c>
      <c r="BK75" s="429">
        <f t="shared" si="270"/>
        <v>93075</v>
      </c>
      <c r="BL75" s="429">
        <f t="shared" si="270"/>
        <v>94343.75</v>
      </c>
      <c r="BM75" s="429">
        <f t="shared" si="270"/>
        <v>95331.25</v>
      </c>
      <c r="BN75" s="428">
        <f t="shared" si="238"/>
        <v>936287.5</v>
      </c>
      <c r="BO75" s="1"/>
      <c r="BP75" s="513">
        <v>1250</v>
      </c>
      <c r="BQ75" s="550">
        <f t="shared" si="231"/>
        <v>5.0000000000000001E-3</v>
      </c>
      <c r="BR75" s="429">
        <f>($BP$75*BR21)*$BQ$75</f>
        <v>108625</v>
      </c>
      <c r="BS75" s="429">
        <f t="shared" ref="BS75:CC75" si="271">($BP$75*BS21)*$BQ$75</f>
        <v>122381.25</v>
      </c>
      <c r="BT75" s="429">
        <f t="shared" si="271"/>
        <v>132818.75</v>
      </c>
      <c r="BU75" s="429">
        <f t="shared" si="271"/>
        <v>140743.75</v>
      </c>
      <c r="BV75" s="429">
        <f t="shared" si="271"/>
        <v>146775</v>
      </c>
      <c r="BW75" s="429">
        <f t="shared" si="271"/>
        <v>151375</v>
      </c>
      <c r="BX75" s="429">
        <f t="shared" si="271"/>
        <v>154893.75</v>
      </c>
      <c r="BY75" s="429">
        <f t="shared" si="271"/>
        <v>157593.75</v>
      </c>
      <c r="BZ75" s="429">
        <f t="shared" si="271"/>
        <v>159668.75</v>
      </c>
      <c r="CA75" s="429">
        <f t="shared" si="271"/>
        <v>161275</v>
      </c>
      <c r="CB75" s="429">
        <f t="shared" si="271"/>
        <v>162512.5</v>
      </c>
      <c r="CC75" s="429">
        <f t="shared" si="271"/>
        <v>163481.25</v>
      </c>
      <c r="CD75" s="428">
        <f t="shared" si="240"/>
        <v>1762143.75</v>
      </c>
      <c r="CF75" s="517"/>
      <c r="CG75" s="517"/>
    </row>
    <row r="76" spans="2:85" outlineLevel="1" x14ac:dyDescent="0.2">
      <c r="B76" s="72"/>
      <c r="D76" s="145"/>
      <c r="E76" s="145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42"/>
      <c r="T76" s="535"/>
      <c r="U76" s="515"/>
      <c r="V76" s="249"/>
      <c r="W76" s="249"/>
      <c r="X76" s="249"/>
      <c r="Y76" s="249"/>
      <c r="Z76" s="249"/>
      <c r="AA76" s="249"/>
      <c r="AB76" s="249"/>
      <c r="AC76" s="249"/>
      <c r="AD76" s="249"/>
      <c r="AE76" s="249"/>
      <c r="AF76" s="249"/>
      <c r="AG76" s="249"/>
      <c r="AH76" s="230">
        <f t="shared" ref="AH76:AH81" si="272">SUM(V76:AG76)</f>
        <v>0</v>
      </c>
      <c r="AI76" s="1"/>
      <c r="AJ76" s="514"/>
      <c r="AK76" s="515"/>
      <c r="AL76" s="342"/>
      <c r="AM76" s="342"/>
      <c r="AN76" s="342"/>
      <c r="AO76" s="342"/>
      <c r="AP76" s="342"/>
      <c r="AQ76" s="342"/>
      <c r="AR76" s="342"/>
      <c r="AS76" s="342"/>
      <c r="AT76" s="342"/>
      <c r="AU76" s="342"/>
      <c r="AV76" s="342"/>
      <c r="AW76" s="342"/>
      <c r="AX76" s="341">
        <f t="shared" ref="AX76:AX81" si="273">SUM(AL76:AW76)</f>
        <v>0</v>
      </c>
      <c r="AY76" s="1"/>
      <c r="AZ76" s="514"/>
      <c r="BA76" s="515"/>
      <c r="BB76" s="429"/>
      <c r="BC76" s="429"/>
      <c r="BD76" s="429"/>
      <c r="BE76" s="429"/>
      <c r="BF76" s="429"/>
      <c r="BG76" s="429"/>
      <c r="BH76" s="429"/>
      <c r="BI76" s="429"/>
      <c r="BJ76" s="429"/>
      <c r="BK76" s="429"/>
      <c r="BL76" s="429"/>
      <c r="BM76" s="429"/>
      <c r="BN76" s="428">
        <f t="shared" ref="BN76:BN81" si="274">SUM(BB76:BM76)</f>
        <v>0</v>
      </c>
      <c r="BO76" s="1"/>
      <c r="BP76" s="514"/>
      <c r="BQ76" s="515"/>
      <c r="BR76" s="429"/>
      <c r="BS76" s="429"/>
      <c r="BT76" s="429"/>
      <c r="BU76" s="429"/>
      <c r="BV76" s="429"/>
      <c r="BW76" s="429"/>
      <c r="BX76" s="429"/>
      <c r="BY76" s="429"/>
      <c r="BZ76" s="429"/>
      <c r="CA76" s="429"/>
      <c r="CB76" s="429"/>
      <c r="CC76" s="429"/>
      <c r="CD76" s="428">
        <f t="shared" ref="CD76:CD81" si="275">SUM(BR76:CC76)</f>
        <v>0</v>
      </c>
    </row>
    <row r="77" spans="2:85" s="153" customFormat="1" x14ac:dyDescent="0.2">
      <c r="B77" s="148" t="s">
        <v>209</v>
      </c>
      <c r="C77" s="149"/>
      <c r="D77" s="149"/>
      <c r="E77" s="149"/>
      <c r="F77" s="150"/>
      <c r="G77" s="151"/>
      <c r="H77" s="151"/>
      <c r="I77" s="151"/>
      <c r="J77" s="151"/>
      <c r="K77" s="151"/>
      <c r="L77" s="151"/>
      <c r="M77" s="151">
        <f>SUM(M29:M41)</f>
        <v>0</v>
      </c>
      <c r="N77" s="151">
        <f>SUM(N29:N41)</f>
        <v>0</v>
      </c>
      <c r="O77" s="151">
        <f>SUM(O29:O41)</f>
        <v>0</v>
      </c>
      <c r="P77" s="151">
        <f>SUM(P29:P41)</f>
        <v>0</v>
      </c>
      <c r="Q77" s="151">
        <f>SUM(Q29:Q41)</f>
        <v>0</v>
      </c>
      <c r="R77" s="152">
        <f>SUM(M77:Q77)</f>
        <v>0</v>
      </c>
      <c r="S77" s="149"/>
      <c r="T77" s="149"/>
      <c r="U77" s="149"/>
      <c r="V77" s="231">
        <f t="shared" ref="V77:AA77" si="276">SUM(V39:V41)+V62+SUM(V66:V75)</f>
        <v>0</v>
      </c>
      <c r="W77" s="231">
        <f t="shared" si="276"/>
        <v>0</v>
      </c>
      <c r="X77" s="231">
        <f t="shared" si="276"/>
        <v>0</v>
      </c>
      <c r="Y77" s="231">
        <f t="shared" si="276"/>
        <v>0</v>
      </c>
      <c r="Z77" s="231">
        <f t="shared" si="276"/>
        <v>0</v>
      </c>
      <c r="AA77" s="231">
        <f t="shared" si="276"/>
        <v>0</v>
      </c>
      <c r="AB77" s="231">
        <f t="shared" ref="AB77:AG77" si="277">SUM(AB66:AB75)+SUM(AB39:AB53)</f>
        <v>0</v>
      </c>
      <c r="AC77" s="231">
        <f t="shared" si="277"/>
        <v>0</v>
      </c>
      <c r="AD77" s="231">
        <f t="shared" si="277"/>
        <v>0</v>
      </c>
      <c r="AE77" s="231">
        <f t="shared" si="277"/>
        <v>6355.24</v>
      </c>
      <c r="AF77" s="231">
        <f t="shared" si="277"/>
        <v>17517.029000000002</v>
      </c>
      <c r="AG77" s="231">
        <f t="shared" si="277"/>
        <v>25981.981750000003</v>
      </c>
      <c r="AH77" s="232">
        <f>SUM(V77:AG77)</f>
        <v>49854.250750000007</v>
      </c>
      <c r="AI77" s="149"/>
      <c r="AJ77" s="149"/>
      <c r="AK77" s="149"/>
      <c r="AL77" s="547">
        <f>SUM(AL66:AL75)+SUM(AL39:AL53)</f>
        <v>117342.706775</v>
      </c>
      <c r="AM77" s="547">
        <f t="shared" ref="AM77:AV77" si="278">SUM(AM66:AM75)+SUM(AM39:AM53)</f>
        <v>261084.59087812505</v>
      </c>
      <c r="AN77" s="547">
        <f t="shared" si="278"/>
        <v>369941.50781835942</v>
      </c>
      <c r="AO77" s="547">
        <f t="shared" si="278"/>
        <v>452539.0600410644</v>
      </c>
      <c r="AP77" s="547">
        <f t="shared" si="278"/>
        <v>515219.67348593142</v>
      </c>
      <c r="AQ77" s="547">
        <f t="shared" si="278"/>
        <v>562803.64315019001</v>
      </c>
      <c r="AR77" s="547">
        <f t="shared" si="278"/>
        <v>599223.33805641625</v>
      </c>
      <c r="AS77" s="547">
        <f t="shared" si="278"/>
        <v>627015.84894936427</v>
      </c>
      <c r="AT77" s="547">
        <f t="shared" si="278"/>
        <v>648337.71043069381</v>
      </c>
      <c r="AU77" s="547">
        <f t="shared" si="278"/>
        <v>664584.38682685699</v>
      </c>
      <c r="AV77" s="547">
        <f t="shared" si="278"/>
        <v>677278.15347349981</v>
      </c>
      <c r="AW77" s="547">
        <f>SUM(AW66:AW75)+SUM(AW39:AW53)</f>
        <v>687053.38348931237</v>
      </c>
      <c r="AX77" s="344">
        <f>SUM(AL77:AW77)</f>
        <v>6182424.003374815</v>
      </c>
      <c r="AY77" s="149"/>
      <c r="AZ77" s="149"/>
      <c r="BA77" s="149"/>
      <c r="BB77" s="548">
        <f>SUM(BB66:BB75)+SUM(BB39:BB53)</f>
        <v>789429.16365870391</v>
      </c>
      <c r="BC77" s="548">
        <f t="shared" ref="BC77:BM77" si="279">SUM(BC66:BC75)+SUM(BC39:BC53)</f>
        <v>1090000.6877985883</v>
      </c>
      <c r="BD77" s="548">
        <f t="shared" si="279"/>
        <v>1317587.4296459868</v>
      </c>
      <c r="BE77" s="548">
        <f t="shared" si="279"/>
        <v>1490238.8563624606</v>
      </c>
      <c r="BF77" s="548">
        <f t="shared" si="279"/>
        <v>1621330.0171018755</v>
      </c>
      <c r="BG77" s="548">
        <f t="shared" si="279"/>
        <v>1721119.6310113631</v>
      </c>
      <c r="BH77" s="548">
        <f t="shared" si="279"/>
        <v>1797269.4665821651</v>
      </c>
      <c r="BI77" s="548">
        <f t="shared" si="279"/>
        <v>1855493.5557316164</v>
      </c>
      <c r="BJ77" s="548">
        <f t="shared" si="279"/>
        <v>1900077.5668373867</v>
      </c>
      <c r="BK77" s="548">
        <f t="shared" si="279"/>
        <v>1934528.0132924356</v>
      </c>
      <c r="BL77" s="548">
        <f t="shared" si="279"/>
        <v>1960923.0788031034</v>
      </c>
      <c r="BM77" s="548">
        <f t="shared" si="279"/>
        <v>1981470.6884124377</v>
      </c>
      <c r="BN77" s="431">
        <f t="shared" si="274"/>
        <v>19459468.155238125</v>
      </c>
      <c r="BO77" s="149"/>
      <c r="BP77" s="149"/>
      <c r="BQ77" s="149"/>
      <c r="BR77" s="432">
        <f>SUM(BR66:BR75)+SUM(BR39:BR53)</f>
        <v>2259959.8010949111</v>
      </c>
      <c r="BS77" s="432">
        <f t="shared" ref="BS77:BX77" si="280">SUM(BS66:BS75)+SUM(BS39:BS53)</f>
        <v>2548016.9828705471</v>
      </c>
      <c r="BT77" s="432">
        <f t="shared" si="280"/>
        <v>2766844.6930867285</v>
      </c>
      <c r="BU77" s="432">
        <f t="shared" si="280"/>
        <v>2933227.7267008875</v>
      </c>
      <c r="BV77" s="432">
        <f t="shared" si="280"/>
        <v>3060051.2756632767</v>
      </c>
      <c r="BW77" s="432">
        <f t="shared" si="280"/>
        <v>3156950.6769178668</v>
      </c>
      <c r="BX77" s="432">
        <f t="shared" si="280"/>
        <v>3231220.7669156333</v>
      </c>
      <c r="BY77" s="432">
        <f>SUM(BY66:BY75)+SUM(BY39:BY53)</f>
        <v>3288335.6608511796</v>
      </c>
      <c r="BZ77" s="432">
        <f>SUM(BZ66:BZ75)+SUM(BZ39:BZ53)</f>
        <v>3332338.6404447821</v>
      </c>
      <c r="CA77" s="432">
        <f>SUM(CA66:CA75)+SUM(CA39:CA53)</f>
        <v>3366491.6712391847</v>
      </c>
      <c r="CB77" s="432">
        <f>SUM(CB66:CB75)+SUM(CB39:CB53)</f>
        <v>3392886.1742467866</v>
      </c>
      <c r="CC77" s="432">
        <f>SUM(CC66:CC75)+SUM(CC39:CC53)</f>
        <v>3413611.819053438</v>
      </c>
      <c r="CD77" s="431">
        <f t="shared" si="275"/>
        <v>36749935.889085226</v>
      </c>
    </row>
    <row r="78" spans="2:85" s="153" customFormat="1" hidden="1" outlineLevel="1" x14ac:dyDescent="0.2">
      <c r="B78" s="154" t="s">
        <v>204</v>
      </c>
      <c r="C78" s="149"/>
      <c r="D78" s="155"/>
      <c r="E78" s="155"/>
      <c r="F78" s="150"/>
      <c r="G78" s="151"/>
      <c r="H78" s="151"/>
      <c r="I78" s="151"/>
      <c r="J78" s="151"/>
      <c r="K78" s="151"/>
      <c r="L78" s="151"/>
      <c r="M78" s="151">
        <f>M77-M79</f>
        <v>0</v>
      </c>
      <c r="N78" s="151">
        <f>N77-N79</f>
        <v>0</v>
      </c>
      <c r="O78" s="151">
        <f>O77-O79</f>
        <v>0</v>
      </c>
      <c r="P78" s="151">
        <f>P77-P79</f>
        <v>0</v>
      </c>
      <c r="Q78" s="151">
        <f>Q77-Q79</f>
        <v>0</v>
      </c>
      <c r="R78" s="156">
        <f>SUM(M78:Q78)</f>
        <v>0</v>
      </c>
      <c r="S78" s="149"/>
      <c r="T78" s="155"/>
      <c r="U78" s="155"/>
      <c r="V78" s="231">
        <f t="shared" ref="V78:AG78" si="281">SUM(V29:V38)*0.9</f>
        <v>0</v>
      </c>
      <c r="W78" s="231">
        <f t="shared" si="281"/>
        <v>0</v>
      </c>
      <c r="X78" s="231">
        <f t="shared" si="281"/>
        <v>0</v>
      </c>
      <c r="Y78" s="231">
        <f t="shared" si="281"/>
        <v>0</v>
      </c>
      <c r="Z78" s="231">
        <f t="shared" si="281"/>
        <v>0</v>
      </c>
      <c r="AA78" s="231">
        <f t="shared" si="281"/>
        <v>0</v>
      </c>
      <c r="AB78" s="231">
        <f t="shared" si="281"/>
        <v>0</v>
      </c>
      <c r="AC78" s="231">
        <f t="shared" si="281"/>
        <v>0</v>
      </c>
      <c r="AD78" s="231">
        <f t="shared" si="281"/>
        <v>0</v>
      </c>
      <c r="AE78" s="231">
        <f t="shared" si="281"/>
        <v>5730.75</v>
      </c>
      <c r="AF78" s="231">
        <f t="shared" si="281"/>
        <v>15759.5625</v>
      </c>
      <c r="AG78" s="231">
        <f t="shared" si="281"/>
        <v>23281.171875</v>
      </c>
      <c r="AH78" s="232">
        <f t="shared" si="272"/>
        <v>44771.484375</v>
      </c>
      <c r="AI78" s="149"/>
      <c r="AJ78" s="155"/>
      <c r="AK78" s="155"/>
      <c r="AL78" s="343">
        <f t="shared" ref="AL78:AW78" si="282">SUM(AL29:AL38)*0.9</f>
        <v>64102.5</v>
      </c>
      <c r="AM78" s="343">
        <f t="shared" si="282"/>
        <v>142619.4</v>
      </c>
      <c r="AN78" s="343">
        <f t="shared" si="282"/>
        <v>202078.80000000002</v>
      </c>
      <c r="AO78" s="343">
        <f t="shared" si="282"/>
        <v>247193.1</v>
      </c>
      <c r="AP78" s="343">
        <f t="shared" si="282"/>
        <v>281427.3</v>
      </c>
      <c r="AQ78" s="343">
        <f t="shared" si="282"/>
        <v>307414.8</v>
      </c>
      <c r="AR78" s="343">
        <f t="shared" si="282"/>
        <v>327303.90000000002</v>
      </c>
      <c r="AS78" s="343">
        <f t="shared" si="282"/>
        <v>342480.60000000003</v>
      </c>
      <c r="AT78" s="343">
        <f t="shared" si="282"/>
        <v>354123</v>
      </c>
      <c r="AU78" s="343">
        <f t="shared" si="282"/>
        <v>362993.4</v>
      </c>
      <c r="AV78" s="343">
        <f t="shared" si="282"/>
        <v>369923.4</v>
      </c>
      <c r="AW78" s="343">
        <f t="shared" si="282"/>
        <v>375259.5</v>
      </c>
      <c r="AX78" s="344">
        <f t="shared" si="273"/>
        <v>3376919.7</v>
      </c>
      <c r="AY78" s="149"/>
      <c r="AZ78" s="155"/>
      <c r="BA78" s="155"/>
      <c r="BB78" s="430">
        <f t="shared" ref="BB78:BM78" si="283">SUM(BB29:BB38)*0.9</f>
        <v>421205.4</v>
      </c>
      <c r="BC78" s="430">
        <f t="shared" si="283"/>
        <v>581565.6</v>
      </c>
      <c r="BD78" s="430">
        <f t="shared" si="283"/>
        <v>702979.20000000007</v>
      </c>
      <c r="BE78" s="430">
        <f t="shared" si="283"/>
        <v>795078.9</v>
      </c>
      <c r="BF78" s="430">
        <f t="shared" si="283"/>
        <v>865002.6</v>
      </c>
      <c r="BG78" s="430">
        <f t="shared" si="283"/>
        <v>918225</v>
      </c>
      <c r="BH78" s="430">
        <f t="shared" si="283"/>
        <v>958834.8</v>
      </c>
      <c r="BI78" s="430">
        <f t="shared" si="283"/>
        <v>989881.20000000007</v>
      </c>
      <c r="BJ78" s="430">
        <f t="shared" si="283"/>
        <v>1013651.1</v>
      </c>
      <c r="BK78" s="430">
        <f t="shared" si="283"/>
        <v>1032015.6</v>
      </c>
      <c r="BL78" s="430">
        <f t="shared" si="283"/>
        <v>1046083.5</v>
      </c>
      <c r="BM78" s="430">
        <f t="shared" si="283"/>
        <v>1057032.9000000001</v>
      </c>
      <c r="BN78" s="431">
        <f t="shared" si="274"/>
        <v>10381555.799999999</v>
      </c>
      <c r="BO78" s="149"/>
      <c r="BP78" s="155"/>
      <c r="BQ78" s="155"/>
      <c r="BR78" s="430">
        <f t="shared" ref="BR78:CC78" si="284">SUM(BR29:BR38)*0.9</f>
        <v>1204434</v>
      </c>
      <c r="BS78" s="430">
        <f t="shared" si="284"/>
        <v>1356963.3</v>
      </c>
      <c r="BT78" s="430">
        <f t="shared" si="284"/>
        <v>1472694.3</v>
      </c>
      <c r="BU78" s="430">
        <f t="shared" si="284"/>
        <v>1560566.7</v>
      </c>
      <c r="BV78" s="430">
        <f t="shared" si="284"/>
        <v>1627441.2</v>
      </c>
      <c r="BW78" s="430">
        <f t="shared" si="284"/>
        <v>1678446</v>
      </c>
      <c r="BX78" s="430">
        <f t="shared" si="284"/>
        <v>1717461.9000000001</v>
      </c>
      <c r="BY78" s="430">
        <f t="shared" si="284"/>
        <v>1747399.5</v>
      </c>
      <c r="BZ78" s="430">
        <f t="shared" si="284"/>
        <v>1770407.1</v>
      </c>
      <c r="CA78" s="430">
        <f t="shared" si="284"/>
        <v>1788217.2</v>
      </c>
      <c r="CB78" s="430">
        <f t="shared" si="284"/>
        <v>1801938.6</v>
      </c>
      <c r="CC78" s="430">
        <f t="shared" si="284"/>
        <v>1812680.1</v>
      </c>
      <c r="CD78" s="431">
        <f t="shared" si="275"/>
        <v>19538649.900000002</v>
      </c>
    </row>
    <row r="79" spans="2:85" s="153" customFormat="1" hidden="1" outlineLevel="1" x14ac:dyDescent="0.2">
      <c r="B79" s="158" t="s">
        <v>206</v>
      </c>
      <c r="C79" s="159"/>
      <c r="D79" s="159"/>
      <c r="E79" s="159"/>
      <c r="F79" s="160"/>
      <c r="G79" s="161"/>
      <c r="H79" s="161"/>
      <c r="I79" s="161"/>
      <c r="J79" s="161"/>
      <c r="K79" s="161"/>
      <c r="L79" s="161"/>
      <c r="M79" s="161">
        <f>M39+M62</f>
        <v>0</v>
      </c>
      <c r="N79" s="161">
        <f>N39+N62</f>
        <v>0</v>
      </c>
      <c r="O79" s="161">
        <f>O39+O62</f>
        <v>0</v>
      </c>
      <c r="P79" s="161">
        <f>P39+P62</f>
        <v>0</v>
      </c>
      <c r="Q79" s="161">
        <f>Q39+Q62</f>
        <v>0</v>
      </c>
      <c r="R79" s="156">
        <f>SUM(M79:Q79)</f>
        <v>0</v>
      </c>
      <c r="S79" s="159"/>
      <c r="T79" s="159"/>
      <c r="U79" s="159"/>
      <c r="V79" s="233">
        <f t="shared" ref="V79:AG79" si="285">SUM(V39:V63)</f>
        <v>0</v>
      </c>
      <c r="W79" s="233">
        <f t="shared" si="285"/>
        <v>0</v>
      </c>
      <c r="X79" s="233">
        <f t="shared" si="285"/>
        <v>0</v>
      </c>
      <c r="Y79" s="233">
        <f t="shared" si="285"/>
        <v>0</v>
      </c>
      <c r="Z79" s="233">
        <f t="shared" si="285"/>
        <v>0</v>
      </c>
      <c r="AA79" s="233">
        <f t="shared" si="285"/>
        <v>0</v>
      </c>
      <c r="AB79" s="233">
        <f t="shared" si="285"/>
        <v>0</v>
      </c>
      <c r="AC79" s="233">
        <f t="shared" si="285"/>
        <v>0</v>
      </c>
      <c r="AD79" s="233">
        <f t="shared" si="285"/>
        <v>0</v>
      </c>
      <c r="AE79" s="233">
        <f t="shared" si="285"/>
        <v>2531.25</v>
      </c>
      <c r="AF79" s="233">
        <f t="shared" si="285"/>
        <v>6960.9375</v>
      </c>
      <c r="AG79" s="233">
        <f t="shared" si="285"/>
        <v>10283.203125</v>
      </c>
      <c r="AH79" s="288">
        <f t="shared" si="272"/>
        <v>19775.390625</v>
      </c>
      <c r="AI79" s="159"/>
      <c r="AJ79" s="159"/>
      <c r="AK79" s="159"/>
      <c r="AL79" s="345">
        <f t="shared" ref="AL79:AW79" si="286">SUM(AL39:AL62)</f>
        <v>34078.739275</v>
      </c>
      <c r="AM79" s="345">
        <f t="shared" si="286"/>
        <v>75833.515078125012</v>
      </c>
      <c r="AN79" s="345">
        <f t="shared" si="286"/>
        <v>107457.47621835938</v>
      </c>
      <c r="AO79" s="345">
        <f t="shared" si="286"/>
        <v>131455.19834106445</v>
      </c>
      <c r="AP79" s="345">
        <f t="shared" si="286"/>
        <v>149668.35238593142</v>
      </c>
      <c r="AQ79" s="345">
        <f t="shared" si="286"/>
        <v>163496.65955019</v>
      </c>
      <c r="AR79" s="345">
        <f t="shared" si="286"/>
        <v>174082.02075641623</v>
      </c>
      <c r="AS79" s="345">
        <f t="shared" si="286"/>
        <v>182161.22474936422</v>
      </c>
      <c r="AT79" s="345">
        <f t="shared" si="286"/>
        <v>188360.54943069367</v>
      </c>
      <c r="AU79" s="345">
        <f t="shared" si="286"/>
        <v>193085.29302685696</v>
      </c>
      <c r="AV79" s="345">
        <f t="shared" si="286"/>
        <v>196777.54967349986</v>
      </c>
      <c r="AW79" s="345">
        <f t="shared" si="286"/>
        <v>199621.61698931237</v>
      </c>
      <c r="AX79" s="346">
        <f t="shared" si="273"/>
        <v>1796078.1954748137</v>
      </c>
      <c r="AY79" s="159"/>
      <c r="AZ79" s="159"/>
      <c r="BA79" s="159"/>
      <c r="BB79" s="432">
        <f t="shared" ref="BB79:BM79" si="287">SUM(BB39:BB62)</f>
        <v>242317.38585870387</v>
      </c>
      <c r="BC79" s="432">
        <f t="shared" si="287"/>
        <v>334593.96859858814</v>
      </c>
      <c r="BD79" s="432">
        <f t="shared" si="287"/>
        <v>404474.25524598686</v>
      </c>
      <c r="BE79" s="432">
        <f t="shared" si="287"/>
        <v>457495.61406246066</v>
      </c>
      <c r="BF79" s="432">
        <f t="shared" si="287"/>
        <v>497761.53890187532</v>
      </c>
      <c r="BG79" s="432">
        <f t="shared" si="287"/>
        <v>528419.55601136317</v>
      </c>
      <c r="BH79" s="432">
        <f t="shared" si="287"/>
        <v>551820.542982165</v>
      </c>
      <c r="BI79" s="432">
        <f t="shared" si="287"/>
        <v>569717.86733161658</v>
      </c>
      <c r="BJ79" s="432">
        <f t="shared" si="287"/>
        <v>583426.69913738675</v>
      </c>
      <c r="BK79" s="432">
        <f t="shared" si="287"/>
        <v>594023.1440924356</v>
      </c>
      <c r="BL79" s="432">
        <f t="shared" si="287"/>
        <v>602145.14430310333</v>
      </c>
      <c r="BM79" s="432">
        <f t="shared" si="287"/>
        <v>608470.36811243766</v>
      </c>
      <c r="BN79" s="433">
        <f t="shared" si="274"/>
        <v>5974666.0846381225</v>
      </c>
      <c r="BO79" s="159"/>
      <c r="BP79" s="159"/>
      <c r="BQ79" s="159"/>
      <c r="BR79" s="432">
        <f t="shared" ref="BR79:CC79" si="288">SUM(BR39:BR62)</f>
        <v>695497.36309491075</v>
      </c>
      <c r="BS79" s="432">
        <f t="shared" si="288"/>
        <v>785431.30977054697</v>
      </c>
      <c r="BT79" s="432">
        <f t="shared" si="288"/>
        <v>853933.80298672849</v>
      </c>
      <c r="BU79" s="432">
        <f t="shared" si="288"/>
        <v>906177.68980088749</v>
      </c>
      <c r="BV79" s="432">
        <f t="shared" si="288"/>
        <v>946136.66726327653</v>
      </c>
      <c r="BW79" s="432">
        <f t="shared" si="288"/>
        <v>976784.95491786697</v>
      </c>
      <c r="BX79" s="432">
        <f t="shared" si="288"/>
        <v>1000376.5436156336</v>
      </c>
      <c r="BY79" s="432">
        <f t="shared" si="288"/>
        <v>1018604.9143511794</v>
      </c>
      <c r="BZ79" s="432">
        <f t="shared" si="288"/>
        <v>1032722.880744782</v>
      </c>
      <c r="CA79" s="432">
        <f t="shared" si="288"/>
        <v>1043742.0308391843</v>
      </c>
      <c r="CB79" s="432">
        <f t="shared" si="288"/>
        <v>1052313.5440467861</v>
      </c>
      <c r="CC79" s="432">
        <f t="shared" si="288"/>
        <v>1059086.8483534378</v>
      </c>
      <c r="CD79" s="433">
        <f t="shared" si="275"/>
        <v>11370808.549785219</v>
      </c>
      <c r="CE79" s="516"/>
    </row>
    <row r="80" spans="2:85" s="153" customFormat="1" hidden="1" outlineLevel="1" x14ac:dyDescent="0.2">
      <c r="B80" s="526" t="s">
        <v>203</v>
      </c>
      <c r="C80" s="2"/>
      <c r="D80" s="2"/>
      <c r="E80" s="2"/>
      <c r="F80" s="527"/>
      <c r="G80" s="528"/>
      <c r="H80" s="528"/>
      <c r="I80" s="528"/>
      <c r="J80" s="528"/>
      <c r="K80" s="528"/>
      <c r="L80" s="528"/>
      <c r="M80" s="528"/>
      <c r="N80" s="528"/>
      <c r="O80" s="528"/>
      <c r="P80" s="528"/>
      <c r="Q80" s="528"/>
      <c r="R80" s="529"/>
      <c r="S80" s="2"/>
      <c r="T80" s="2"/>
      <c r="U80" s="2"/>
      <c r="V80" s="530">
        <f t="shared" ref="V80:AG80" si="289">SUM(V66:V75)</f>
        <v>0</v>
      </c>
      <c r="W80" s="530">
        <f t="shared" si="289"/>
        <v>0</v>
      </c>
      <c r="X80" s="530">
        <f t="shared" si="289"/>
        <v>0</v>
      </c>
      <c r="Y80" s="530">
        <f t="shared" si="289"/>
        <v>0</v>
      </c>
      <c r="Z80" s="530">
        <f t="shared" si="289"/>
        <v>0</v>
      </c>
      <c r="AA80" s="530">
        <f t="shared" si="289"/>
        <v>0</v>
      </c>
      <c r="AB80" s="530">
        <f t="shared" si="289"/>
        <v>0</v>
      </c>
      <c r="AC80" s="530">
        <f t="shared" si="289"/>
        <v>0</v>
      </c>
      <c r="AD80" s="530">
        <f t="shared" si="289"/>
        <v>0</v>
      </c>
      <c r="AE80" s="530">
        <f t="shared" si="289"/>
        <v>5081.74</v>
      </c>
      <c r="AF80" s="530">
        <f t="shared" si="289"/>
        <v>14014.904000000002</v>
      </c>
      <c r="AG80" s="530">
        <f t="shared" si="289"/>
        <v>20808.388000000003</v>
      </c>
      <c r="AH80" s="531">
        <f t="shared" si="272"/>
        <v>39905.032000000007</v>
      </c>
      <c r="AI80" s="2"/>
      <c r="AJ80" s="2"/>
      <c r="AK80" s="2"/>
      <c r="AL80" s="532">
        <f t="shared" ref="AL80:AW80" si="290">SUM(AL66:AL75)</f>
        <v>95034.592499999999</v>
      </c>
      <c r="AM80" s="532">
        <f t="shared" si="290"/>
        <v>211439.12580000004</v>
      </c>
      <c r="AN80" s="532">
        <f t="shared" si="290"/>
        <v>299590.13160000002</v>
      </c>
      <c r="AO80" s="532">
        <f t="shared" si="290"/>
        <v>366473.93669999996</v>
      </c>
      <c r="AP80" s="532">
        <f t="shared" si="290"/>
        <v>417227.54610000004</v>
      </c>
      <c r="AQ80" s="532">
        <f t="shared" si="290"/>
        <v>455755.08360000001</v>
      </c>
      <c r="AR80" s="532">
        <f t="shared" si="290"/>
        <v>485241.49230000004</v>
      </c>
      <c r="AS80" s="532">
        <f t="shared" si="290"/>
        <v>507741.57420000009</v>
      </c>
      <c r="AT80" s="532">
        <f t="shared" si="290"/>
        <v>525001.91100000008</v>
      </c>
      <c r="AU80" s="532">
        <f t="shared" si="290"/>
        <v>538152.64379999996</v>
      </c>
      <c r="AV80" s="532">
        <f t="shared" si="290"/>
        <v>548426.65379999997</v>
      </c>
      <c r="AW80" s="532">
        <f t="shared" si="290"/>
        <v>556337.64150000003</v>
      </c>
      <c r="AX80" s="533">
        <f t="shared" si="273"/>
        <v>5006422.3329000007</v>
      </c>
      <c r="AY80" s="2"/>
      <c r="AZ80" s="2"/>
      <c r="BA80" s="2"/>
      <c r="BB80" s="534">
        <f t="shared" ref="BB80:BM80" si="291">SUM(BB66:BB75)</f>
        <v>624454.32780000009</v>
      </c>
      <c r="BC80" s="534">
        <f t="shared" si="291"/>
        <v>862194.91920000012</v>
      </c>
      <c r="BD80" s="534">
        <f t="shared" si="291"/>
        <v>1042195.5744</v>
      </c>
      <c r="BE80" s="534">
        <f t="shared" si="291"/>
        <v>1178737.1673000001</v>
      </c>
      <c r="BF80" s="534">
        <f t="shared" si="291"/>
        <v>1282401.9282000002</v>
      </c>
      <c r="BG80" s="534">
        <f t="shared" si="291"/>
        <v>1361306.325</v>
      </c>
      <c r="BH80" s="534">
        <f t="shared" si="291"/>
        <v>1421512.0236000002</v>
      </c>
      <c r="BI80" s="534">
        <f t="shared" si="291"/>
        <v>1467539.5884</v>
      </c>
      <c r="BJ80" s="534">
        <f t="shared" si="291"/>
        <v>1502779.4427</v>
      </c>
      <c r="BK80" s="534">
        <f t="shared" si="291"/>
        <v>1530005.5692</v>
      </c>
      <c r="BL80" s="534">
        <f t="shared" si="291"/>
        <v>1550861.8095</v>
      </c>
      <c r="BM80" s="534">
        <f t="shared" si="291"/>
        <v>1567094.7453000001</v>
      </c>
      <c r="BN80" s="433">
        <f t="shared" si="274"/>
        <v>15391083.420600001</v>
      </c>
      <c r="BO80" s="2"/>
      <c r="BP80" s="2"/>
      <c r="BQ80" s="2"/>
      <c r="BR80" s="534">
        <f t="shared" ref="BR80:CC80" si="292">SUM(BR66:BR75)</f>
        <v>1785622.9380000001</v>
      </c>
      <c r="BS80" s="534">
        <f t="shared" si="292"/>
        <v>2011753.8981000001</v>
      </c>
      <c r="BT80" s="534">
        <f t="shared" si="292"/>
        <v>2183329.8651000001</v>
      </c>
      <c r="BU80" s="534">
        <f t="shared" si="292"/>
        <v>2313604.3119000001</v>
      </c>
      <c r="BV80" s="534">
        <f t="shared" si="292"/>
        <v>2412748.5084000002</v>
      </c>
      <c r="BW80" s="534">
        <f t="shared" si="292"/>
        <v>2488365.2220000001</v>
      </c>
      <c r="BX80" s="534">
        <f t="shared" si="292"/>
        <v>2546207.8983</v>
      </c>
      <c r="BY80" s="534">
        <f t="shared" si="292"/>
        <v>2590591.6215000004</v>
      </c>
      <c r="BZ80" s="534">
        <f t="shared" si="292"/>
        <v>2624701.3347</v>
      </c>
      <c r="CA80" s="534">
        <f t="shared" si="292"/>
        <v>2651105.5404000003</v>
      </c>
      <c r="CB80" s="534">
        <f t="shared" si="292"/>
        <v>2671448.0802000002</v>
      </c>
      <c r="CC80" s="534">
        <f t="shared" si="292"/>
        <v>2687372.7957000001</v>
      </c>
      <c r="CD80" s="433">
        <f t="shared" si="275"/>
        <v>28966852.014300004</v>
      </c>
      <c r="CE80" s="516"/>
    </row>
    <row r="81" spans="2:83" s="153" customFormat="1" hidden="1" outlineLevel="1" x14ac:dyDescent="0.2">
      <c r="B81" s="526" t="s">
        <v>205</v>
      </c>
      <c r="C81" s="2"/>
      <c r="D81" s="2"/>
      <c r="E81" s="2"/>
      <c r="F81" s="527"/>
      <c r="G81" s="528"/>
      <c r="H81" s="528"/>
      <c r="I81" s="528"/>
      <c r="J81" s="528"/>
      <c r="K81" s="528"/>
      <c r="L81" s="528"/>
      <c r="M81" s="528"/>
      <c r="N81" s="528"/>
      <c r="O81" s="528"/>
      <c r="P81" s="528"/>
      <c r="Q81" s="528"/>
      <c r="R81" s="529"/>
      <c r="S81" s="2"/>
      <c r="T81" s="2"/>
      <c r="U81" s="2"/>
      <c r="V81" s="530">
        <f t="shared" ref="V81:AG81" si="293">(V80-SUM(V29:V38))-V63</f>
        <v>0</v>
      </c>
      <c r="W81" s="530">
        <f t="shared" si="293"/>
        <v>0</v>
      </c>
      <c r="X81" s="530">
        <f t="shared" si="293"/>
        <v>0</v>
      </c>
      <c r="Y81" s="530">
        <f t="shared" si="293"/>
        <v>0</v>
      </c>
      <c r="Z81" s="530">
        <f t="shared" si="293"/>
        <v>0</v>
      </c>
      <c r="AA81" s="530">
        <f t="shared" si="293"/>
        <v>0</v>
      </c>
      <c r="AB81" s="530">
        <f t="shared" si="293"/>
        <v>0</v>
      </c>
      <c r="AC81" s="530">
        <f t="shared" si="293"/>
        <v>0</v>
      </c>
      <c r="AD81" s="530">
        <f t="shared" si="293"/>
        <v>0</v>
      </c>
      <c r="AE81" s="530">
        <f t="shared" si="293"/>
        <v>-1411.7600000000002</v>
      </c>
      <c r="AF81" s="530">
        <f t="shared" si="293"/>
        <v>-3842.2209999999977</v>
      </c>
      <c r="AG81" s="530">
        <f t="shared" si="293"/>
        <v>-5571.4557499999974</v>
      </c>
      <c r="AH81" s="531">
        <f t="shared" si="272"/>
        <v>-10825.436749999995</v>
      </c>
      <c r="AI81" s="2"/>
      <c r="AJ81" s="2"/>
      <c r="AK81" s="2"/>
      <c r="AL81" s="532">
        <f t="shared" ref="AL81:AW81" si="294">AL80-SUM(AL29:AL38)</f>
        <v>23809.592499999999</v>
      </c>
      <c r="AM81" s="532">
        <f t="shared" si="294"/>
        <v>52973.125800000038</v>
      </c>
      <c r="AN81" s="532">
        <f t="shared" si="294"/>
        <v>75058.131599999993</v>
      </c>
      <c r="AO81" s="532">
        <f t="shared" si="294"/>
        <v>91814.936699999962</v>
      </c>
      <c r="AP81" s="532">
        <f t="shared" si="294"/>
        <v>104530.54610000004</v>
      </c>
      <c r="AQ81" s="532">
        <f t="shared" si="294"/>
        <v>114183.08360000001</v>
      </c>
      <c r="AR81" s="532">
        <f t="shared" si="294"/>
        <v>121570.49230000004</v>
      </c>
      <c r="AS81" s="532">
        <f t="shared" si="294"/>
        <v>127207.57420000009</v>
      </c>
      <c r="AT81" s="532">
        <f t="shared" si="294"/>
        <v>131531.91100000008</v>
      </c>
      <c r="AU81" s="532">
        <f t="shared" si="294"/>
        <v>134826.64379999996</v>
      </c>
      <c r="AV81" s="532">
        <f t="shared" si="294"/>
        <v>137400.65379999997</v>
      </c>
      <c r="AW81" s="532">
        <f t="shared" si="294"/>
        <v>139382.64150000003</v>
      </c>
      <c r="AX81" s="533">
        <f t="shared" si="273"/>
        <v>1254289.3329000003</v>
      </c>
      <c r="AY81" s="2"/>
      <c r="AZ81" s="2"/>
      <c r="BA81" s="2"/>
      <c r="BB81" s="534">
        <f t="shared" ref="BB81:BM81" si="295">BB80-SUM(BB29:BB38)</f>
        <v>156448.32780000009</v>
      </c>
      <c r="BC81" s="534">
        <f t="shared" si="295"/>
        <v>216010.91920000012</v>
      </c>
      <c r="BD81" s="534">
        <f t="shared" si="295"/>
        <v>261107.57440000004</v>
      </c>
      <c r="BE81" s="534">
        <f t="shared" si="295"/>
        <v>295316.16730000009</v>
      </c>
      <c r="BF81" s="534">
        <f t="shared" si="295"/>
        <v>321287.9282000002</v>
      </c>
      <c r="BG81" s="534">
        <f t="shared" si="295"/>
        <v>341056.32499999995</v>
      </c>
      <c r="BH81" s="534">
        <f t="shared" si="295"/>
        <v>356140.02360000019</v>
      </c>
      <c r="BI81" s="534">
        <f t="shared" si="295"/>
        <v>367671.58840000001</v>
      </c>
      <c r="BJ81" s="534">
        <f t="shared" si="295"/>
        <v>376500.44270000001</v>
      </c>
      <c r="BK81" s="534">
        <f t="shared" si="295"/>
        <v>383321.56920000003</v>
      </c>
      <c r="BL81" s="534">
        <f t="shared" si="295"/>
        <v>388546.80949999997</v>
      </c>
      <c r="BM81" s="534">
        <f t="shared" si="295"/>
        <v>392613.74530000007</v>
      </c>
      <c r="BN81" s="433">
        <f t="shared" si="274"/>
        <v>3856021.4206000008</v>
      </c>
      <c r="BO81" s="2"/>
      <c r="BP81" s="2"/>
      <c r="BQ81" s="2"/>
      <c r="BR81" s="534">
        <f t="shared" ref="BR81:CC81" si="296">BR80-SUM(BR29:BR38)</f>
        <v>447362.93800000008</v>
      </c>
      <c r="BS81" s="534">
        <f t="shared" si="296"/>
        <v>504016.89810000011</v>
      </c>
      <c r="BT81" s="534">
        <f t="shared" si="296"/>
        <v>547002.86510000005</v>
      </c>
      <c r="BU81" s="534">
        <f t="shared" si="296"/>
        <v>579641.31190000009</v>
      </c>
      <c r="BV81" s="534">
        <f t="shared" si="296"/>
        <v>604480.50840000017</v>
      </c>
      <c r="BW81" s="534">
        <f t="shared" si="296"/>
        <v>623425.22200000007</v>
      </c>
      <c r="BX81" s="534">
        <f t="shared" si="296"/>
        <v>637916.89829999977</v>
      </c>
      <c r="BY81" s="534">
        <f t="shared" si="296"/>
        <v>649036.62150000036</v>
      </c>
      <c r="BZ81" s="534">
        <f t="shared" si="296"/>
        <v>657582.33470000001</v>
      </c>
      <c r="CA81" s="534">
        <f t="shared" si="296"/>
        <v>664197.54040000029</v>
      </c>
      <c r="CB81" s="534">
        <f t="shared" si="296"/>
        <v>669294.0802000002</v>
      </c>
      <c r="CC81" s="534">
        <f t="shared" si="296"/>
        <v>673283.79570000013</v>
      </c>
      <c r="CD81" s="433">
        <f t="shared" si="275"/>
        <v>7257241.0143000018</v>
      </c>
      <c r="CE81" s="516"/>
    </row>
    <row r="82" spans="2:83" s="119" customFormat="1" collapsed="1" x14ac:dyDescent="0.2">
      <c r="B82" s="53"/>
      <c r="C82" s="115"/>
      <c r="D82" s="116"/>
      <c r="E82" s="116"/>
      <c r="F82" s="117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118"/>
      <c r="S82" s="115"/>
      <c r="T82" s="116"/>
      <c r="U82" s="116"/>
      <c r="V82" s="117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118"/>
      <c r="AI82" s="505"/>
      <c r="AJ82" s="116"/>
      <c r="AK82" s="116"/>
      <c r="AL82" s="117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118"/>
      <c r="AY82" s="115"/>
      <c r="AZ82" s="116"/>
      <c r="BA82" s="116"/>
      <c r="BB82" s="117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118"/>
      <c r="BO82" s="115"/>
      <c r="BP82" s="116"/>
      <c r="BQ82" s="116"/>
      <c r="BR82" s="117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118"/>
    </row>
    <row r="83" spans="2:83" x14ac:dyDescent="0.2">
      <c r="B83" s="13"/>
      <c r="C83" s="7"/>
      <c r="D83" s="69"/>
      <c r="E83" s="69"/>
      <c r="F83" s="15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7"/>
      <c r="S83" s="7"/>
      <c r="V83" s="234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20"/>
      <c r="AI83" s="7"/>
      <c r="AL83" s="317"/>
      <c r="AM83" s="318"/>
      <c r="AN83" s="318"/>
      <c r="AO83" s="318"/>
      <c r="AP83" s="318"/>
      <c r="AQ83" s="318"/>
      <c r="AR83" s="318"/>
      <c r="AS83" s="318"/>
      <c r="AT83" s="318"/>
      <c r="AU83" s="318"/>
      <c r="AV83" s="318"/>
      <c r="AW83" s="318"/>
      <c r="AX83" s="319"/>
      <c r="AY83" s="7"/>
      <c r="AZ83" s="69"/>
      <c r="BA83" s="69"/>
      <c r="BB83" s="407"/>
      <c r="BC83" s="408"/>
      <c r="BD83" s="408"/>
      <c r="BE83" s="408"/>
      <c r="BF83" s="408"/>
      <c r="BG83" s="408"/>
      <c r="BH83" s="408"/>
      <c r="BI83" s="408"/>
      <c r="BJ83" s="408"/>
      <c r="BK83" s="408"/>
      <c r="BL83" s="408"/>
      <c r="BM83" s="408"/>
      <c r="BN83" s="409"/>
      <c r="BO83" s="7"/>
      <c r="BP83" s="69"/>
      <c r="BQ83" s="69"/>
      <c r="BR83" s="407"/>
      <c r="BS83" s="408"/>
      <c r="BT83" s="408"/>
      <c r="BU83" s="408"/>
      <c r="BV83" s="408"/>
      <c r="BW83" s="408"/>
      <c r="BX83" s="408"/>
      <c r="BY83" s="408"/>
      <c r="BZ83" s="408"/>
      <c r="CA83" s="408"/>
      <c r="CB83" s="408"/>
      <c r="CC83" s="408"/>
      <c r="CD83" s="409"/>
    </row>
    <row r="84" spans="2:83" x14ac:dyDescent="0.2">
      <c r="B84" s="23" t="s">
        <v>25</v>
      </c>
      <c r="C84" s="24"/>
      <c r="D84" s="97"/>
      <c r="E84" s="97"/>
      <c r="F84" s="141">
        <f t="shared" ref="F84:R84" si="297">F77</f>
        <v>0</v>
      </c>
      <c r="G84" s="141">
        <f t="shared" si="297"/>
        <v>0</v>
      </c>
      <c r="H84" s="141">
        <f t="shared" si="297"/>
        <v>0</v>
      </c>
      <c r="I84" s="141">
        <f t="shared" si="297"/>
        <v>0</v>
      </c>
      <c r="J84" s="141">
        <f t="shared" si="297"/>
        <v>0</v>
      </c>
      <c r="K84" s="141">
        <f t="shared" si="297"/>
        <v>0</v>
      </c>
      <c r="L84" s="141">
        <f t="shared" si="297"/>
        <v>0</v>
      </c>
      <c r="M84" s="141">
        <f t="shared" si="297"/>
        <v>0</v>
      </c>
      <c r="N84" s="141">
        <f t="shared" si="297"/>
        <v>0</v>
      </c>
      <c r="O84" s="141">
        <f t="shared" si="297"/>
        <v>0</v>
      </c>
      <c r="P84" s="141">
        <f t="shared" si="297"/>
        <v>0</v>
      </c>
      <c r="Q84" s="141">
        <f t="shared" si="297"/>
        <v>0</v>
      </c>
      <c r="R84" s="169">
        <f t="shared" si="297"/>
        <v>0</v>
      </c>
      <c r="S84" s="24"/>
      <c r="T84" s="97"/>
      <c r="U84" s="97"/>
      <c r="V84" s="294">
        <f t="shared" ref="V84:AH84" si="298">V77</f>
        <v>0</v>
      </c>
      <c r="W84" s="236">
        <f t="shared" si="298"/>
        <v>0</v>
      </c>
      <c r="X84" s="236">
        <f t="shared" si="298"/>
        <v>0</v>
      </c>
      <c r="Y84" s="236">
        <f t="shared" si="298"/>
        <v>0</v>
      </c>
      <c r="Z84" s="236">
        <f t="shared" si="298"/>
        <v>0</v>
      </c>
      <c r="AA84" s="236">
        <f t="shared" si="298"/>
        <v>0</v>
      </c>
      <c r="AB84" s="236">
        <f t="shared" si="298"/>
        <v>0</v>
      </c>
      <c r="AC84" s="236">
        <f t="shared" si="298"/>
        <v>0</v>
      </c>
      <c r="AD84" s="236">
        <f t="shared" si="298"/>
        <v>0</v>
      </c>
      <c r="AE84" s="236">
        <f t="shared" si="298"/>
        <v>6355.24</v>
      </c>
      <c r="AF84" s="236">
        <f t="shared" si="298"/>
        <v>17517.029000000002</v>
      </c>
      <c r="AG84" s="236">
        <f t="shared" si="298"/>
        <v>25981.981750000003</v>
      </c>
      <c r="AH84" s="237">
        <f t="shared" si="298"/>
        <v>49854.250750000007</v>
      </c>
      <c r="AI84" s="24"/>
      <c r="AJ84" s="97"/>
      <c r="AK84" s="97"/>
      <c r="AL84" s="347">
        <f t="shared" ref="AL84:AX84" si="299">AL77</f>
        <v>117342.706775</v>
      </c>
      <c r="AM84" s="348">
        <f t="shared" si="299"/>
        <v>261084.59087812505</v>
      </c>
      <c r="AN84" s="348">
        <f t="shared" si="299"/>
        <v>369941.50781835942</v>
      </c>
      <c r="AO84" s="348">
        <f t="shared" si="299"/>
        <v>452539.0600410644</v>
      </c>
      <c r="AP84" s="348">
        <f t="shared" si="299"/>
        <v>515219.67348593142</v>
      </c>
      <c r="AQ84" s="348">
        <f t="shared" si="299"/>
        <v>562803.64315019001</v>
      </c>
      <c r="AR84" s="348">
        <f t="shared" si="299"/>
        <v>599223.33805641625</v>
      </c>
      <c r="AS84" s="348">
        <f t="shared" si="299"/>
        <v>627015.84894936427</v>
      </c>
      <c r="AT84" s="348">
        <f t="shared" si="299"/>
        <v>648337.71043069381</v>
      </c>
      <c r="AU84" s="348">
        <f t="shared" si="299"/>
        <v>664584.38682685699</v>
      </c>
      <c r="AV84" s="348">
        <f t="shared" si="299"/>
        <v>677278.15347349981</v>
      </c>
      <c r="AW84" s="348">
        <f t="shared" si="299"/>
        <v>687053.38348931237</v>
      </c>
      <c r="AX84" s="349">
        <f t="shared" si="299"/>
        <v>6182424.003374815</v>
      </c>
      <c r="AY84" s="24"/>
      <c r="AZ84" s="97"/>
      <c r="BA84" s="97"/>
      <c r="BB84" s="434">
        <f t="shared" ref="BB84:BN84" si="300">BB77</f>
        <v>789429.16365870391</v>
      </c>
      <c r="BC84" s="435">
        <f t="shared" si="300"/>
        <v>1090000.6877985883</v>
      </c>
      <c r="BD84" s="435">
        <f t="shared" si="300"/>
        <v>1317587.4296459868</v>
      </c>
      <c r="BE84" s="435">
        <f t="shared" si="300"/>
        <v>1490238.8563624606</v>
      </c>
      <c r="BF84" s="435">
        <f t="shared" si="300"/>
        <v>1621330.0171018755</v>
      </c>
      <c r="BG84" s="435">
        <f t="shared" si="300"/>
        <v>1721119.6310113631</v>
      </c>
      <c r="BH84" s="435">
        <f t="shared" si="300"/>
        <v>1797269.4665821651</v>
      </c>
      <c r="BI84" s="435">
        <f t="shared" si="300"/>
        <v>1855493.5557316164</v>
      </c>
      <c r="BJ84" s="435">
        <f t="shared" si="300"/>
        <v>1900077.5668373867</v>
      </c>
      <c r="BK84" s="435">
        <f t="shared" si="300"/>
        <v>1934528.0132924356</v>
      </c>
      <c r="BL84" s="435">
        <f t="shared" si="300"/>
        <v>1960923.0788031034</v>
      </c>
      <c r="BM84" s="435">
        <f t="shared" si="300"/>
        <v>1981470.6884124377</v>
      </c>
      <c r="BN84" s="436">
        <f t="shared" si="300"/>
        <v>19459468.155238125</v>
      </c>
      <c r="BO84" s="24"/>
      <c r="BP84" s="97"/>
      <c r="BQ84" s="97"/>
      <c r="BR84" s="434">
        <f t="shared" ref="BR84:CD84" si="301">BR77</f>
        <v>2259959.8010949111</v>
      </c>
      <c r="BS84" s="435">
        <f t="shared" si="301"/>
        <v>2548016.9828705471</v>
      </c>
      <c r="BT84" s="435">
        <f t="shared" si="301"/>
        <v>2766844.6930867285</v>
      </c>
      <c r="BU84" s="435">
        <f t="shared" si="301"/>
        <v>2933227.7267008875</v>
      </c>
      <c r="BV84" s="435">
        <f t="shared" si="301"/>
        <v>3060051.2756632767</v>
      </c>
      <c r="BW84" s="435">
        <f t="shared" si="301"/>
        <v>3156950.6769178668</v>
      </c>
      <c r="BX84" s="435">
        <f t="shared" si="301"/>
        <v>3231220.7669156333</v>
      </c>
      <c r="BY84" s="435">
        <f t="shared" si="301"/>
        <v>3288335.6608511796</v>
      </c>
      <c r="BZ84" s="435">
        <f t="shared" si="301"/>
        <v>3332338.6404447821</v>
      </c>
      <c r="CA84" s="435">
        <f t="shared" si="301"/>
        <v>3366491.6712391847</v>
      </c>
      <c r="CB84" s="435">
        <f t="shared" si="301"/>
        <v>3392886.1742467866</v>
      </c>
      <c r="CC84" s="435">
        <f t="shared" si="301"/>
        <v>3413611.819053438</v>
      </c>
      <c r="CD84" s="436">
        <f t="shared" si="301"/>
        <v>36749935.889085226</v>
      </c>
    </row>
    <row r="85" spans="2:83" x14ac:dyDescent="0.2">
      <c r="B85" s="98"/>
      <c r="C85" s="7"/>
      <c r="F85" s="9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1"/>
      <c r="R85" s="12"/>
      <c r="S85" s="7"/>
      <c r="T85" s="1"/>
      <c r="U85" s="1"/>
      <c r="V85" s="238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40"/>
      <c r="AH85" s="215"/>
      <c r="AI85" s="7"/>
      <c r="AJ85" s="1"/>
      <c r="AK85" s="1"/>
      <c r="AL85" s="350"/>
      <c r="AM85" s="351"/>
      <c r="AN85" s="351"/>
      <c r="AO85" s="351"/>
      <c r="AP85" s="351"/>
      <c r="AQ85" s="351"/>
      <c r="AR85" s="351"/>
      <c r="AS85" s="351"/>
      <c r="AT85" s="351"/>
      <c r="AU85" s="351"/>
      <c r="AV85" s="351"/>
      <c r="AW85" s="352"/>
      <c r="AX85" s="312"/>
      <c r="AY85" s="7"/>
      <c r="AZ85" s="1"/>
      <c r="BA85" s="1"/>
      <c r="BB85" s="437"/>
      <c r="BC85" s="438"/>
      <c r="BD85" s="438"/>
      <c r="BE85" s="438"/>
      <c r="BF85" s="438"/>
      <c r="BG85" s="438"/>
      <c r="BH85" s="438"/>
      <c r="BI85" s="438"/>
      <c r="BJ85" s="438"/>
      <c r="BK85" s="438"/>
      <c r="BL85" s="438"/>
      <c r="BM85" s="439"/>
      <c r="BN85" s="401"/>
      <c r="BO85" s="7"/>
      <c r="BP85" s="1"/>
      <c r="BQ85" s="1"/>
      <c r="BR85" s="437"/>
      <c r="BS85" s="438"/>
      <c r="BT85" s="438"/>
      <c r="BU85" s="438"/>
      <c r="BV85" s="438"/>
      <c r="BW85" s="438"/>
      <c r="BX85" s="438"/>
      <c r="BY85" s="438"/>
      <c r="BZ85" s="438"/>
      <c r="CA85" s="438"/>
      <c r="CB85" s="438"/>
      <c r="CC85" s="439"/>
      <c r="CD85" s="401"/>
    </row>
    <row r="86" spans="2:83" x14ac:dyDescent="0.2">
      <c r="B86" s="13"/>
      <c r="F86" s="28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30"/>
      <c r="R86" s="82"/>
      <c r="S86" s="1"/>
      <c r="T86" s="1"/>
      <c r="U86" s="1"/>
      <c r="V86" s="211"/>
      <c r="W86" s="212"/>
      <c r="X86" s="212"/>
      <c r="Y86" s="212"/>
      <c r="Z86" s="212"/>
      <c r="AA86" s="212"/>
      <c r="AB86" s="212"/>
      <c r="AC86" s="212"/>
      <c r="AD86" s="212"/>
      <c r="AE86" s="212"/>
      <c r="AF86" s="212"/>
      <c r="AG86" s="213"/>
      <c r="AH86" s="241"/>
      <c r="AI86" s="1"/>
      <c r="AJ86" s="1"/>
      <c r="AK86" s="1"/>
      <c r="AL86" s="308"/>
      <c r="AM86" s="309"/>
      <c r="AN86" s="309"/>
      <c r="AO86" s="309"/>
      <c r="AP86" s="309"/>
      <c r="AQ86" s="309"/>
      <c r="AR86" s="309"/>
      <c r="AS86" s="309"/>
      <c r="AT86" s="309"/>
      <c r="AU86" s="309"/>
      <c r="AV86" s="309"/>
      <c r="AW86" s="310"/>
      <c r="AX86" s="353"/>
      <c r="AY86" s="1"/>
      <c r="AZ86" s="1"/>
      <c r="BA86" s="1"/>
      <c r="BB86" s="397"/>
      <c r="BC86" s="398"/>
      <c r="BD86" s="398"/>
      <c r="BE86" s="398"/>
      <c r="BF86" s="398"/>
      <c r="BG86" s="398"/>
      <c r="BH86" s="398"/>
      <c r="BI86" s="398"/>
      <c r="BJ86" s="398"/>
      <c r="BK86" s="398"/>
      <c r="BL86" s="398"/>
      <c r="BM86" s="399"/>
      <c r="BN86" s="440"/>
      <c r="BO86" s="1"/>
      <c r="BP86" s="1"/>
      <c r="BQ86" s="1"/>
      <c r="BR86" s="397"/>
      <c r="BS86" s="398"/>
      <c r="BT86" s="398"/>
      <c r="BU86" s="398"/>
      <c r="BV86" s="398"/>
      <c r="BW86" s="398"/>
      <c r="BX86" s="398"/>
      <c r="BY86" s="398"/>
      <c r="BZ86" s="398"/>
      <c r="CA86" s="398"/>
      <c r="CB86" s="398"/>
      <c r="CC86" s="399"/>
      <c r="CD86" s="440"/>
    </row>
    <row r="87" spans="2:83" x14ac:dyDescent="0.2">
      <c r="B87" s="6" t="s">
        <v>26</v>
      </c>
      <c r="C87" s="7"/>
      <c r="F87" s="28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30"/>
      <c r="R87" s="12"/>
      <c r="S87" s="7"/>
      <c r="T87" s="1"/>
      <c r="U87" s="1"/>
      <c r="V87" s="211"/>
      <c r="W87" s="212"/>
      <c r="X87" s="212"/>
      <c r="Y87" s="212"/>
      <c r="Z87" s="212"/>
      <c r="AA87" s="212"/>
      <c r="AB87" s="212"/>
      <c r="AC87" s="212"/>
      <c r="AD87" s="212"/>
      <c r="AE87" s="212"/>
      <c r="AF87" s="212"/>
      <c r="AG87" s="213"/>
      <c r="AH87" s="215"/>
      <c r="AI87" s="7"/>
      <c r="AJ87" s="1"/>
      <c r="AK87" s="1"/>
      <c r="AL87" s="308"/>
      <c r="AM87" s="309"/>
      <c r="AN87" s="309"/>
      <c r="AO87" s="309"/>
      <c r="AP87" s="309"/>
      <c r="AQ87" s="309"/>
      <c r="AR87" s="309"/>
      <c r="AS87" s="309"/>
      <c r="AT87" s="309"/>
      <c r="AU87" s="309"/>
      <c r="AV87" s="309"/>
      <c r="AW87" s="310"/>
      <c r="AX87" s="312"/>
      <c r="AY87" s="7"/>
      <c r="AZ87" s="1"/>
      <c r="BA87" s="1"/>
      <c r="BB87" s="397"/>
      <c r="BC87" s="398"/>
      <c r="BD87" s="398"/>
      <c r="BE87" s="398"/>
      <c r="BF87" s="398"/>
      <c r="BG87" s="398"/>
      <c r="BH87" s="398"/>
      <c r="BI87" s="398"/>
      <c r="BJ87" s="398"/>
      <c r="BK87" s="398"/>
      <c r="BL87" s="398"/>
      <c r="BM87" s="399"/>
      <c r="BN87" s="401"/>
      <c r="BO87" s="7"/>
      <c r="BP87" s="1"/>
      <c r="BQ87" s="1"/>
      <c r="BR87" s="397"/>
      <c r="BS87" s="398"/>
      <c r="BT87" s="398"/>
      <c r="BU87" s="398"/>
      <c r="BV87" s="398"/>
      <c r="BW87" s="398"/>
      <c r="BX87" s="398"/>
      <c r="BY87" s="398"/>
      <c r="BZ87" s="398"/>
      <c r="CA87" s="398"/>
      <c r="CB87" s="398"/>
      <c r="CC87" s="399"/>
      <c r="CD87" s="401"/>
    </row>
    <row r="88" spans="2:83" outlineLevel="1" x14ac:dyDescent="0.2">
      <c r="B88" s="75" t="s">
        <v>27</v>
      </c>
      <c r="C88" s="7" t="s">
        <v>19</v>
      </c>
      <c r="D88" s="70" t="s">
        <v>20</v>
      </c>
      <c r="E88" s="70"/>
      <c r="F88" s="15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7">
        <f>Q88</f>
        <v>0</v>
      </c>
      <c r="S88" s="7" t="s">
        <v>19</v>
      </c>
      <c r="T88" s="70" t="s">
        <v>20</v>
      </c>
      <c r="U88" s="70"/>
      <c r="V88" s="234">
        <v>0</v>
      </c>
      <c r="W88" s="235">
        <v>0</v>
      </c>
      <c r="X88" s="235">
        <v>0</v>
      </c>
      <c r="Y88" s="235">
        <v>0</v>
      </c>
      <c r="Z88" s="235">
        <v>0</v>
      </c>
      <c r="AA88" s="235">
        <v>0</v>
      </c>
      <c r="AB88" s="235">
        <v>0</v>
      </c>
      <c r="AC88" s="235">
        <v>0</v>
      </c>
      <c r="AD88" s="235">
        <v>0</v>
      </c>
      <c r="AE88" s="235">
        <v>0</v>
      </c>
      <c r="AF88" s="235">
        <v>0</v>
      </c>
      <c r="AG88" s="235">
        <v>0</v>
      </c>
      <c r="AH88" s="220">
        <f>AG88</f>
        <v>0</v>
      </c>
      <c r="AI88" s="7" t="s">
        <v>19</v>
      </c>
      <c r="AJ88" s="70" t="s">
        <v>20</v>
      </c>
      <c r="AK88" s="70"/>
      <c r="AL88" s="317">
        <v>0</v>
      </c>
      <c r="AM88" s="318">
        <f>AL88</f>
        <v>0</v>
      </c>
      <c r="AN88" s="318">
        <f>AM88</f>
        <v>0</v>
      </c>
      <c r="AO88" s="318">
        <f>AN88</f>
        <v>0</v>
      </c>
      <c r="AP88" s="318">
        <f>AO88</f>
        <v>0</v>
      </c>
      <c r="AQ88" s="318">
        <f>AP88</f>
        <v>0</v>
      </c>
      <c r="AR88" s="318">
        <v>1</v>
      </c>
      <c r="AS88" s="318">
        <f t="shared" ref="AS88:AX88" si="302">AR88</f>
        <v>1</v>
      </c>
      <c r="AT88" s="318">
        <f t="shared" si="302"/>
        <v>1</v>
      </c>
      <c r="AU88" s="318">
        <f t="shared" si="302"/>
        <v>1</v>
      </c>
      <c r="AV88" s="318">
        <f t="shared" si="302"/>
        <v>1</v>
      </c>
      <c r="AW88" s="318">
        <f t="shared" si="302"/>
        <v>1</v>
      </c>
      <c r="AX88" s="319">
        <f t="shared" si="302"/>
        <v>1</v>
      </c>
      <c r="AY88" s="7" t="s">
        <v>19</v>
      </c>
      <c r="AZ88" s="70" t="s">
        <v>20</v>
      </c>
      <c r="BA88" s="70"/>
      <c r="BB88" s="407">
        <f>AX88</f>
        <v>1</v>
      </c>
      <c r="BC88" s="408">
        <f t="shared" ref="BC88:BN88" si="303">BB88</f>
        <v>1</v>
      </c>
      <c r="BD88" s="408">
        <f t="shared" si="303"/>
        <v>1</v>
      </c>
      <c r="BE88" s="408">
        <f t="shared" si="303"/>
        <v>1</v>
      </c>
      <c r="BF88" s="408">
        <f t="shared" si="303"/>
        <v>1</v>
      </c>
      <c r="BG88" s="408">
        <f t="shared" si="303"/>
        <v>1</v>
      </c>
      <c r="BH88" s="408">
        <f t="shared" si="303"/>
        <v>1</v>
      </c>
      <c r="BI88" s="408">
        <f t="shared" si="303"/>
        <v>1</v>
      </c>
      <c r="BJ88" s="408">
        <f t="shared" si="303"/>
        <v>1</v>
      </c>
      <c r="BK88" s="408">
        <f t="shared" si="303"/>
        <v>1</v>
      </c>
      <c r="BL88" s="408">
        <f t="shared" si="303"/>
        <v>1</v>
      </c>
      <c r="BM88" s="408">
        <f t="shared" si="303"/>
        <v>1</v>
      </c>
      <c r="BN88" s="409">
        <f t="shared" si="303"/>
        <v>1</v>
      </c>
      <c r="BO88" s="7" t="s">
        <v>19</v>
      </c>
      <c r="BP88" s="70" t="s">
        <v>20</v>
      </c>
      <c r="BQ88" s="70"/>
      <c r="BR88" s="407">
        <f>BN88</f>
        <v>1</v>
      </c>
      <c r="BS88" s="408">
        <f t="shared" ref="BS88:CC88" si="304">BR88</f>
        <v>1</v>
      </c>
      <c r="BT88" s="408">
        <f t="shared" si="304"/>
        <v>1</v>
      </c>
      <c r="BU88" s="408">
        <f t="shared" si="304"/>
        <v>1</v>
      </c>
      <c r="BV88" s="408">
        <f t="shared" si="304"/>
        <v>1</v>
      </c>
      <c r="BW88" s="408">
        <f t="shared" si="304"/>
        <v>1</v>
      </c>
      <c r="BX88" s="408">
        <f t="shared" si="304"/>
        <v>1</v>
      </c>
      <c r="BY88" s="408">
        <f t="shared" si="304"/>
        <v>1</v>
      </c>
      <c r="BZ88" s="408">
        <f t="shared" si="304"/>
        <v>1</v>
      </c>
      <c r="CA88" s="408">
        <f t="shared" si="304"/>
        <v>1</v>
      </c>
      <c r="CB88" s="408">
        <f t="shared" si="304"/>
        <v>1</v>
      </c>
      <c r="CC88" s="408">
        <f t="shared" si="304"/>
        <v>1</v>
      </c>
      <c r="CD88" s="409">
        <f t="shared" ref="CD88:CD103" si="305">CC88</f>
        <v>1</v>
      </c>
    </row>
    <row r="89" spans="2:83" outlineLevel="1" x14ac:dyDescent="0.2">
      <c r="B89" s="75" t="s">
        <v>28</v>
      </c>
      <c r="C89" s="7" t="s">
        <v>19</v>
      </c>
      <c r="D89" s="70" t="s">
        <v>20</v>
      </c>
      <c r="E89" s="70"/>
      <c r="F89" s="15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7">
        <f t="shared" ref="R89:R127" si="306">Q89</f>
        <v>0</v>
      </c>
      <c r="S89" s="7" t="s">
        <v>19</v>
      </c>
      <c r="T89" s="70" t="s">
        <v>20</v>
      </c>
      <c r="U89" s="70"/>
      <c r="V89" s="234">
        <v>0</v>
      </c>
      <c r="W89" s="235">
        <v>0</v>
      </c>
      <c r="X89" s="235">
        <v>0</v>
      </c>
      <c r="Y89" s="235">
        <v>0</v>
      </c>
      <c r="Z89" s="235">
        <v>0</v>
      </c>
      <c r="AA89" s="235">
        <v>0</v>
      </c>
      <c r="AB89" s="235">
        <v>0</v>
      </c>
      <c r="AC89" s="235">
        <v>0</v>
      </c>
      <c r="AD89" s="235">
        <v>0</v>
      </c>
      <c r="AE89" s="235">
        <v>0</v>
      </c>
      <c r="AF89" s="235">
        <v>0</v>
      </c>
      <c r="AG89" s="235">
        <v>0</v>
      </c>
      <c r="AH89" s="220">
        <f t="shared" ref="AH89:AH125" si="307">AG89</f>
        <v>0</v>
      </c>
      <c r="AI89" s="7" t="s">
        <v>19</v>
      </c>
      <c r="AJ89" s="70" t="s">
        <v>20</v>
      </c>
      <c r="AK89" s="70"/>
      <c r="AL89" s="317">
        <v>1</v>
      </c>
      <c r="AM89" s="318">
        <f t="shared" ref="AM89:AX113" si="308">AL89</f>
        <v>1</v>
      </c>
      <c r="AN89" s="318">
        <f t="shared" si="308"/>
        <v>1</v>
      </c>
      <c r="AO89" s="318">
        <f t="shared" si="308"/>
        <v>1</v>
      </c>
      <c r="AP89" s="318">
        <f t="shared" si="308"/>
        <v>1</v>
      </c>
      <c r="AQ89" s="318">
        <f t="shared" si="308"/>
        <v>1</v>
      </c>
      <c r="AR89" s="318">
        <f t="shared" si="308"/>
        <v>1</v>
      </c>
      <c r="AS89" s="318">
        <f t="shared" si="308"/>
        <v>1</v>
      </c>
      <c r="AT89" s="318">
        <f t="shared" si="308"/>
        <v>1</v>
      </c>
      <c r="AU89" s="318">
        <f t="shared" si="308"/>
        <v>1</v>
      </c>
      <c r="AV89" s="318">
        <f t="shared" si="308"/>
        <v>1</v>
      </c>
      <c r="AW89" s="318">
        <f t="shared" si="308"/>
        <v>1</v>
      </c>
      <c r="AX89" s="319">
        <f t="shared" ref="AX89:AX103" si="309">AW89</f>
        <v>1</v>
      </c>
      <c r="AY89" s="7" t="s">
        <v>19</v>
      </c>
      <c r="AZ89" s="70" t="s">
        <v>20</v>
      </c>
      <c r="BA89" s="70"/>
      <c r="BB89" s="407">
        <v>1</v>
      </c>
      <c r="BC89" s="408">
        <f t="shared" ref="BC89:BN111" si="310">BB89</f>
        <v>1</v>
      </c>
      <c r="BD89" s="408">
        <f t="shared" si="310"/>
        <v>1</v>
      </c>
      <c r="BE89" s="408">
        <f t="shared" si="310"/>
        <v>1</v>
      </c>
      <c r="BF89" s="408">
        <f t="shared" si="310"/>
        <v>1</v>
      </c>
      <c r="BG89" s="408">
        <f t="shared" si="310"/>
        <v>1</v>
      </c>
      <c r="BH89" s="408">
        <f t="shared" si="310"/>
        <v>1</v>
      </c>
      <c r="BI89" s="408">
        <f t="shared" si="310"/>
        <v>1</v>
      </c>
      <c r="BJ89" s="408">
        <f t="shared" si="310"/>
        <v>1</v>
      </c>
      <c r="BK89" s="408">
        <f t="shared" si="310"/>
        <v>1</v>
      </c>
      <c r="BL89" s="408">
        <f t="shared" si="310"/>
        <v>1</v>
      </c>
      <c r="BM89" s="408">
        <f t="shared" si="310"/>
        <v>1</v>
      </c>
      <c r="BN89" s="409">
        <f t="shared" ref="BN89:BN103" si="311">BM89</f>
        <v>1</v>
      </c>
      <c r="BO89" s="7" t="s">
        <v>19</v>
      </c>
      <c r="BP89" s="70" t="s">
        <v>20</v>
      </c>
      <c r="BQ89" s="70"/>
      <c r="BR89" s="407">
        <v>1</v>
      </c>
      <c r="BS89" s="408">
        <f t="shared" ref="BS89:CC111" si="312">BR89</f>
        <v>1</v>
      </c>
      <c r="BT89" s="408">
        <f t="shared" si="312"/>
        <v>1</v>
      </c>
      <c r="BU89" s="408">
        <f t="shared" si="312"/>
        <v>1</v>
      </c>
      <c r="BV89" s="408">
        <f t="shared" si="312"/>
        <v>1</v>
      </c>
      <c r="BW89" s="408">
        <f t="shared" si="312"/>
        <v>1</v>
      </c>
      <c r="BX89" s="408">
        <f t="shared" si="312"/>
        <v>1</v>
      </c>
      <c r="BY89" s="408">
        <f t="shared" si="312"/>
        <v>1</v>
      </c>
      <c r="BZ89" s="408">
        <f t="shared" si="312"/>
        <v>1</v>
      </c>
      <c r="CA89" s="408">
        <f t="shared" si="312"/>
        <v>1</v>
      </c>
      <c r="CB89" s="408">
        <f t="shared" si="312"/>
        <v>1</v>
      </c>
      <c r="CC89" s="408">
        <f t="shared" si="312"/>
        <v>1</v>
      </c>
      <c r="CD89" s="409">
        <f t="shared" si="305"/>
        <v>1</v>
      </c>
    </row>
    <row r="90" spans="2:83" outlineLevel="1" x14ac:dyDescent="0.2">
      <c r="B90" s="75" t="s">
        <v>29</v>
      </c>
      <c r="C90" s="7" t="s">
        <v>19</v>
      </c>
      <c r="D90" s="70" t="s">
        <v>20</v>
      </c>
      <c r="E90" s="70"/>
      <c r="F90" s="15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7">
        <f t="shared" si="306"/>
        <v>0</v>
      </c>
      <c r="S90" s="7" t="s">
        <v>19</v>
      </c>
      <c r="T90" s="70" t="s">
        <v>20</v>
      </c>
      <c r="U90" s="70"/>
      <c r="V90" s="234">
        <v>0</v>
      </c>
      <c r="W90" s="235">
        <v>0</v>
      </c>
      <c r="X90" s="235">
        <v>0</v>
      </c>
      <c r="Y90" s="235">
        <v>0</v>
      </c>
      <c r="Z90" s="235">
        <v>0</v>
      </c>
      <c r="AA90" s="235">
        <v>0</v>
      </c>
      <c r="AB90" s="235">
        <v>0</v>
      </c>
      <c r="AC90" s="235">
        <v>0</v>
      </c>
      <c r="AD90" s="235">
        <v>0</v>
      </c>
      <c r="AE90" s="235">
        <v>0</v>
      </c>
      <c r="AF90" s="235">
        <v>0</v>
      </c>
      <c r="AG90" s="235">
        <v>0</v>
      </c>
      <c r="AH90" s="220">
        <f t="shared" si="307"/>
        <v>0</v>
      </c>
      <c r="AI90" s="7" t="s">
        <v>19</v>
      </c>
      <c r="AJ90" s="70" t="s">
        <v>20</v>
      </c>
      <c r="AK90" s="70"/>
      <c r="AL90" s="317">
        <v>0</v>
      </c>
      <c r="AM90" s="318">
        <f t="shared" si="308"/>
        <v>0</v>
      </c>
      <c r="AN90" s="318">
        <f t="shared" si="308"/>
        <v>0</v>
      </c>
      <c r="AO90" s="318">
        <f t="shared" si="308"/>
        <v>0</v>
      </c>
      <c r="AP90" s="318">
        <f t="shared" si="308"/>
        <v>0</v>
      </c>
      <c r="AQ90" s="318">
        <f t="shared" si="308"/>
        <v>0</v>
      </c>
      <c r="AR90" s="318">
        <v>1</v>
      </c>
      <c r="AS90" s="318">
        <f t="shared" si="308"/>
        <v>1</v>
      </c>
      <c r="AT90" s="318">
        <f t="shared" si="308"/>
        <v>1</v>
      </c>
      <c r="AU90" s="318">
        <f t="shared" si="308"/>
        <v>1</v>
      </c>
      <c r="AV90" s="318">
        <f t="shared" si="308"/>
        <v>1</v>
      </c>
      <c r="AW90" s="318">
        <f t="shared" si="308"/>
        <v>1</v>
      </c>
      <c r="AX90" s="319">
        <f t="shared" si="309"/>
        <v>1</v>
      </c>
      <c r="AY90" s="7" t="s">
        <v>19</v>
      </c>
      <c r="AZ90" s="70" t="s">
        <v>20</v>
      </c>
      <c r="BA90" s="70"/>
      <c r="BB90" s="407">
        <v>1</v>
      </c>
      <c r="BC90" s="408">
        <f t="shared" si="310"/>
        <v>1</v>
      </c>
      <c r="BD90" s="408">
        <f t="shared" si="310"/>
        <v>1</v>
      </c>
      <c r="BE90" s="408">
        <f t="shared" si="310"/>
        <v>1</v>
      </c>
      <c r="BF90" s="408">
        <f t="shared" si="310"/>
        <v>1</v>
      </c>
      <c r="BG90" s="408">
        <f t="shared" si="310"/>
        <v>1</v>
      </c>
      <c r="BH90" s="408">
        <f t="shared" si="310"/>
        <v>1</v>
      </c>
      <c r="BI90" s="408">
        <f t="shared" si="310"/>
        <v>1</v>
      </c>
      <c r="BJ90" s="408">
        <f t="shared" si="310"/>
        <v>1</v>
      </c>
      <c r="BK90" s="408">
        <f t="shared" si="310"/>
        <v>1</v>
      </c>
      <c r="BL90" s="408">
        <f t="shared" si="310"/>
        <v>1</v>
      </c>
      <c r="BM90" s="408">
        <f t="shared" si="310"/>
        <v>1</v>
      </c>
      <c r="BN90" s="409">
        <f t="shared" si="311"/>
        <v>1</v>
      </c>
      <c r="BO90" s="7" t="s">
        <v>19</v>
      </c>
      <c r="BP90" s="70" t="s">
        <v>20</v>
      </c>
      <c r="BQ90" s="70"/>
      <c r="BR90" s="407">
        <v>1</v>
      </c>
      <c r="BS90" s="408">
        <f t="shared" si="312"/>
        <v>1</v>
      </c>
      <c r="BT90" s="408">
        <f t="shared" si="312"/>
        <v>1</v>
      </c>
      <c r="BU90" s="408">
        <f t="shared" si="312"/>
        <v>1</v>
      </c>
      <c r="BV90" s="408">
        <f t="shared" si="312"/>
        <v>1</v>
      </c>
      <c r="BW90" s="408">
        <f t="shared" si="312"/>
        <v>1</v>
      </c>
      <c r="BX90" s="408">
        <f t="shared" si="312"/>
        <v>1</v>
      </c>
      <c r="BY90" s="408">
        <f t="shared" si="312"/>
        <v>1</v>
      </c>
      <c r="BZ90" s="408">
        <f t="shared" si="312"/>
        <v>1</v>
      </c>
      <c r="CA90" s="408">
        <f t="shared" si="312"/>
        <v>1</v>
      </c>
      <c r="CB90" s="408">
        <f t="shared" si="312"/>
        <v>1</v>
      </c>
      <c r="CC90" s="408">
        <f t="shared" si="312"/>
        <v>1</v>
      </c>
      <c r="CD90" s="409">
        <f t="shared" si="305"/>
        <v>1</v>
      </c>
    </row>
    <row r="91" spans="2:83" outlineLevel="1" x14ac:dyDescent="0.2">
      <c r="B91" s="75" t="s">
        <v>30</v>
      </c>
      <c r="C91" s="7" t="s">
        <v>19</v>
      </c>
      <c r="D91" s="14" t="s">
        <v>20</v>
      </c>
      <c r="E91" s="70"/>
      <c r="F91" s="15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7">
        <f t="shared" si="306"/>
        <v>0</v>
      </c>
      <c r="S91" s="7" t="s">
        <v>19</v>
      </c>
      <c r="T91" s="14" t="s">
        <v>20</v>
      </c>
      <c r="U91" s="70"/>
      <c r="V91" s="234">
        <v>0</v>
      </c>
      <c r="W91" s="235">
        <v>0</v>
      </c>
      <c r="X91" s="235">
        <v>0</v>
      </c>
      <c r="Y91" s="235">
        <v>0</v>
      </c>
      <c r="Z91" s="235">
        <v>0</v>
      </c>
      <c r="AA91" s="235">
        <v>0</v>
      </c>
      <c r="AB91" s="235">
        <v>0</v>
      </c>
      <c r="AC91" s="235">
        <v>0</v>
      </c>
      <c r="AD91" s="235">
        <v>0</v>
      </c>
      <c r="AE91" s="235">
        <v>0</v>
      </c>
      <c r="AF91" s="235">
        <v>0</v>
      </c>
      <c r="AG91" s="235">
        <v>0</v>
      </c>
      <c r="AH91" s="220">
        <f t="shared" si="307"/>
        <v>0</v>
      </c>
      <c r="AI91" s="7" t="s">
        <v>19</v>
      </c>
      <c r="AJ91" s="14" t="s">
        <v>20</v>
      </c>
      <c r="AK91" s="70"/>
      <c r="AL91" s="317">
        <v>0</v>
      </c>
      <c r="AM91" s="318">
        <f t="shared" si="308"/>
        <v>0</v>
      </c>
      <c r="AN91" s="318">
        <f t="shared" si="308"/>
        <v>0</v>
      </c>
      <c r="AO91" s="318">
        <f t="shared" si="308"/>
        <v>0</v>
      </c>
      <c r="AP91" s="318">
        <f t="shared" si="308"/>
        <v>0</v>
      </c>
      <c r="AQ91" s="318">
        <f t="shared" si="308"/>
        <v>0</v>
      </c>
      <c r="AR91" s="318">
        <f t="shared" si="308"/>
        <v>0</v>
      </c>
      <c r="AS91" s="318">
        <f t="shared" si="308"/>
        <v>0</v>
      </c>
      <c r="AT91" s="318">
        <f t="shared" si="308"/>
        <v>0</v>
      </c>
      <c r="AU91" s="318">
        <f t="shared" si="308"/>
        <v>0</v>
      </c>
      <c r="AV91" s="318">
        <f t="shared" si="308"/>
        <v>0</v>
      </c>
      <c r="AW91" s="318">
        <f t="shared" si="308"/>
        <v>0</v>
      </c>
      <c r="AX91" s="319">
        <f t="shared" si="309"/>
        <v>0</v>
      </c>
      <c r="AY91" s="7" t="s">
        <v>19</v>
      </c>
      <c r="AZ91" s="14" t="s">
        <v>20</v>
      </c>
      <c r="BA91" s="70"/>
      <c r="BB91" s="407">
        <v>1</v>
      </c>
      <c r="BC91" s="408">
        <f t="shared" si="310"/>
        <v>1</v>
      </c>
      <c r="BD91" s="408">
        <f t="shared" si="310"/>
        <v>1</v>
      </c>
      <c r="BE91" s="408">
        <f t="shared" si="310"/>
        <v>1</v>
      </c>
      <c r="BF91" s="408">
        <f t="shared" si="310"/>
        <v>1</v>
      </c>
      <c r="BG91" s="408">
        <f t="shared" si="310"/>
        <v>1</v>
      </c>
      <c r="BH91" s="408">
        <f t="shared" si="310"/>
        <v>1</v>
      </c>
      <c r="BI91" s="408">
        <f t="shared" si="310"/>
        <v>1</v>
      </c>
      <c r="BJ91" s="408">
        <f t="shared" si="310"/>
        <v>1</v>
      </c>
      <c r="BK91" s="408">
        <f t="shared" si="310"/>
        <v>1</v>
      </c>
      <c r="BL91" s="408">
        <f t="shared" si="310"/>
        <v>1</v>
      </c>
      <c r="BM91" s="408">
        <f t="shared" si="310"/>
        <v>1</v>
      </c>
      <c r="BN91" s="409">
        <f t="shared" si="311"/>
        <v>1</v>
      </c>
      <c r="BO91" s="7" t="s">
        <v>19</v>
      </c>
      <c r="BP91" s="14" t="s">
        <v>20</v>
      </c>
      <c r="BQ91" s="70"/>
      <c r="BR91" s="407">
        <v>1</v>
      </c>
      <c r="BS91" s="408">
        <f t="shared" si="312"/>
        <v>1</v>
      </c>
      <c r="BT91" s="408">
        <f t="shared" si="312"/>
        <v>1</v>
      </c>
      <c r="BU91" s="408">
        <f t="shared" si="312"/>
        <v>1</v>
      </c>
      <c r="BV91" s="408">
        <f t="shared" si="312"/>
        <v>1</v>
      </c>
      <c r="BW91" s="408">
        <f t="shared" si="312"/>
        <v>1</v>
      </c>
      <c r="BX91" s="408">
        <f t="shared" si="312"/>
        <v>1</v>
      </c>
      <c r="BY91" s="408">
        <f t="shared" si="312"/>
        <v>1</v>
      </c>
      <c r="BZ91" s="408">
        <f t="shared" si="312"/>
        <v>1</v>
      </c>
      <c r="CA91" s="408">
        <f t="shared" si="312"/>
        <v>1</v>
      </c>
      <c r="CB91" s="408">
        <f t="shared" si="312"/>
        <v>1</v>
      </c>
      <c r="CC91" s="408">
        <f t="shared" si="312"/>
        <v>1</v>
      </c>
      <c r="CD91" s="409">
        <f t="shared" si="305"/>
        <v>1</v>
      </c>
    </row>
    <row r="92" spans="2:83" outlineLevel="1" x14ac:dyDescent="0.2">
      <c r="B92" s="75" t="s">
        <v>31</v>
      </c>
      <c r="C92" s="7" t="s">
        <v>19</v>
      </c>
      <c r="D92" s="14" t="s">
        <v>20</v>
      </c>
      <c r="E92" s="70"/>
      <c r="F92" s="15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7">
        <f t="shared" si="306"/>
        <v>0</v>
      </c>
      <c r="S92" s="7" t="s">
        <v>19</v>
      </c>
      <c r="T92" s="14" t="s">
        <v>20</v>
      </c>
      <c r="U92" s="70"/>
      <c r="V92" s="234">
        <v>0</v>
      </c>
      <c r="W92" s="235">
        <v>0</v>
      </c>
      <c r="X92" s="235">
        <v>0</v>
      </c>
      <c r="Y92" s="235">
        <v>0</v>
      </c>
      <c r="Z92" s="235">
        <v>0</v>
      </c>
      <c r="AA92" s="235">
        <v>0</v>
      </c>
      <c r="AB92" s="235">
        <v>0</v>
      </c>
      <c r="AC92" s="235">
        <v>0</v>
      </c>
      <c r="AD92" s="235">
        <v>0</v>
      </c>
      <c r="AE92" s="235">
        <v>0</v>
      </c>
      <c r="AF92" s="235">
        <v>0</v>
      </c>
      <c r="AG92" s="235">
        <v>0</v>
      </c>
      <c r="AH92" s="220">
        <f t="shared" si="307"/>
        <v>0</v>
      </c>
      <c r="AI92" s="7" t="s">
        <v>19</v>
      </c>
      <c r="AJ92" s="14" t="s">
        <v>20</v>
      </c>
      <c r="AK92" s="70"/>
      <c r="AL92" s="317">
        <v>0</v>
      </c>
      <c r="AM92" s="318">
        <f t="shared" si="308"/>
        <v>0</v>
      </c>
      <c r="AN92" s="318">
        <f t="shared" si="308"/>
        <v>0</v>
      </c>
      <c r="AO92" s="318">
        <f t="shared" si="308"/>
        <v>0</v>
      </c>
      <c r="AP92" s="318">
        <f t="shared" si="308"/>
        <v>0</v>
      </c>
      <c r="AQ92" s="318">
        <f t="shared" si="308"/>
        <v>0</v>
      </c>
      <c r="AR92" s="318">
        <f t="shared" si="308"/>
        <v>0</v>
      </c>
      <c r="AS92" s="318">
        <f t="shared" si="308"/>
        <v>0</v>
      </c>
      <c r="AT92" s="318">
        <f t="shared" si="308"/>
        <v>0</v>
      </c>
      <c r="AU92" s="318">
        <f t="shared" si="308"/>
        <v>0</v>
      </c>
      <c r="AV92" s="318">
        <f t="shared" si="308"/>
        <v>0</v>
      </c>
      <c r="AW92" s="318">
        <f t="shared" si="308"/>
        <v>0</v>
      </c>
      <c r="AX92" s="319">
        <f t="shared" si="309"/>
        <v>0</v>
      </c>
      <c r="AY92" s="7" t="s">
        <v>19</v>
      </c>
      <c r="AZ92" s="14" t="s">
        <v>20</v>
      </c>
      <c r="BA92" s="70"/>
      <c r="BB92" s="407">
        <v>1</v>
      </c>
      <c r="BC92" s="408">
        <f t="shared" si="310"/>
        <v>1</v>
      </c>
      <c r="BD92" s="408">
        <f t="shared" si="310"/>
        <v>1</v>
      </c>
      <c r="BE92" s="408">
        <f t="shared" si="310"/>
        <v>1</v>
      </c>
      <c r="BF92" s="408">
        <f t="shared" si="310"/>
        <v>1</v>
      </c>
      <c r="BG92" s="408">
        <f t="shared" si="310"/>
        <v>1</v>
      </c>
      <c r="BH92" s="408">
        <f t="shared" si="310"/>
        <v>1</v>
      </c>
      <c r="BI92" s="408">
        <f t="shared" si="310"/>
        <v>1</v>
      </c>
      <c r="BJ92" s="408">
        <f t="shared" si="310"/>
        <v>1</v>
      </c>
      <c r="BK92" s="408">
        <f t="shared" si="310"/>
        <v>1</v>
      </c>
      <c r="BL92" s="408">
        <f t="shared" si="310"/>
        <v>1</v>
      </c>
      <c r="BM92" s="408">
        <f t="shared" si="310"/>
        <v>1</v>
      </c>
      <c r="BN92" s="409">
        <f t="shared" si="311"/>
        <v>1</v>
      </c>
      <c r="BO92" s="7" t="s">
        <v>19</v>
      </c>
      <c r="BP92" s="14" t="s">
        <v>20</v>
      </c>
      <c r="BQ92" s="70"/>
      <c r="BR92" s="407">
        <v>1</v>
      </c>
      <c r="BS92" s="408">
        <f t="shared" si="312"/>
        <v>1</v>
      </c>
      <c r="BT92" s="408">
        <f t="shared" si="312"/>
        <v>1</v>
      </c>
      <c r="BU92" s="408">
        <f t="shared" si="312"/>
        <v>1</v>
      </c>
      <c r="BV92" s="408">
        <f t="shared" si="312"/>
        <v>1</v>
      </c>
      <c r="BW92" s="408">
        <f t="shared" si="312"/>
        <v>1</v>
      </c>
      <c r="BX92" s="408">
        <f t="shared" si="312"/>
        <v>1</v>
      </c>
      <c r="BY92" s="408">
        <f t="shared" si="312"/>
        <v>1</v>
      </c>
      <c r="BZ92" s="408">
        <f t="shared" si="312"/>
        <v>1</v>
      </c>
      <c r="CA92" s="408">
        <f t="shared" si="312"/>
        <v>1</v>
      </c>
      <c r="CB92" s="408">
        <f t="shared" si="312"/>
        <v>1</v>
      </c>
      <c r="CC92" s="408">
        <f t="shared" si="312"/>
        <v>1</v>
      </c>
      <c r="CD92" s="409">
        <f t="shared" si="305"/>
        <v>1</v>
      </c>
    </row>
    <row r="93" spans="2:83" outlineLevel="1" x14ac:dyDescent="0.2">
      <c r="B93" s="75" t="s">
        <v>32</v>
      </c>
      <c r="C93" s="7" t="s">
        <v>19</v>
      </c>
      <c r="D93" s="14" t="s">
        <v>20</v>
      </c>
      <c r="E93" s="70"/>
      <c r="F93" s="15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7">
        <f t="shared" si="306"/>
        <v>0</v>
      </c>
      <c r="S93" s="7" t="s">
        <v>19</v>
      </c>
      <c r="T93" s="14" t="s">
        <v>20</v>
      </c>
      <c r="U93" s="70"/>
      <c r="V93" s="234">
        <v>0</v>
      </c>
      <c r="W93" s="235">
        <v>0</v>
      </c>
      <c r="X93" s="235">
        <v>0</v>
      </c>
      <c r="Y93" s="235">
        <v>0</v>
      </c>
      <c r="Z93" s="235">
        <v>0</v>
      </c>
      <c r="AA93" s="235">
        <v>0</v>
      </c>
      <c r="AB93" s="235">
        <v>0</v>
      </c>
      <c r="AC93" s="235">
        <v>0</v>
      </c>
      <c r="AD93" s="235">
        <v>0</v>
      </c>
      <c r="AE93" s="235">
        <v>0</v>
      </c>
      <c r="AF93" s="235">
        <v>0</v>
      </c>
      <c r="AG93" s="235">
        <v>0</v>
      </c>
      <c r="AH93" s="220">
        <f t="shared" si="307"/>
        <v>0</v>
      </c>
      <c r="AI93" s="7" t="s">
        <v>19</v>
      </c>
      <c r="AJ93" s="14" t="s">
        <v>20</v>
      </c>
      <c r="AK93" s="70"/>
      <c r="AL93" s="317">
        <f t="shared" ref="AL93:AL112" si="313">AH93</f>
        <v>0</v>
      </c>
      <c r="AM93" s="318">
        <f t="shared" si="308"/>
        <v>0</v>
      </c>
      <c r="AN93" s="318">
        <f t="shared" si="308"/>
        <v>0</v>
      </c>
      <c r="AO93" s="318">
        <f t="shared" si="308"/>
        <v>0</v>
      </c>
      <c r="AP93" s="318">
        <f t="shared" si="308"/>
        <v>0</v>
      </c>
      <c r="AQ93" s="318">
        <f t="shared" si="308"/>
        <v>0</v>
      </c>
      <c r="AR93" s="318">
        <f t="shared" si="308"/>
        <v>0</v>
      </c>
      <c r="AS93" s="318">
        <f t="shared" si="308"/>
        <v>0</v>
      </c>
      <c r="AT93" s="318">
        <f t="shared" si="308"/>
        <v>0</v>
      </c>
      <c r="AU93" s="318">
        <f t="shared" si="308"/>
        <v>0</v>
      </c>
      <c r="AV93" s="318">
        <f t="shared" si="308"/>
        <v>0</v>
      </c>
      <c r="AW93" s="318">
        <f t="shared" si="308"/>
        <v>0</v>
      </c>
      <c r="AX93" s="319">
        <f t="shared" si="309"/>
        <v>0</v>
      </c>
      <c r="AY93" s="7" t="s">
        <v>19</v>
      </c>
      <c r="AZ93" s="14" t="s">
        <v>20</v>
      </c>
      <c r="BA93" s="70"/>
      <c r="BB93" s="407">
        <v>0</v>
      </c>
      <c r="BC93" s="408">
        <f t="shared" si="310"/>
        <v>0</v>
      </c>
      <c r="BD93" s="408">
        <f t="shared" si="310"/>
        <v>0</v>
      </c>
      <c r="BE93" s="408">
        <f t="shared" si="310"/>
        <v>0</v>
      </c>
      <c r="BF93" s="408">
        <f t="shared" si="310"/>
        <v>0</v>
      </c>
      <c r="BG93" s="408">
        <f t="shared" si="310"/>
        <v>0</v>
      </c>
      <c r="BH93" s="408">
        <f t="shared" si="310"/>
        <v>0</v>
      </c>
      <c r="BI93" s="408">
        <f t="shared" si="310"/>
        <v>0</v>
      </c>
      <c r="BJ93" s="408">
        <f t="shared" si="310"/>
        <v>0</v>
      </c>
      <c r="BK93" s="408">
        <f t="shared" si="310"/>
        <v>0</v>
      </c>
      <c r="BL93" s="408">
        <f t="shared" si="310"/>
        <v>0</v>
      </c>
      <c r="BM93" s="408">
        <f t="shared" si="310"/>
        <v>0</v>
      </c>
      <c r="BN93" s="409">
        <f t="shared" si="311"/>
        <v>0</v>
      </c>
      <c r="BO93" s="7" t="s">
        <v>19</v>
      </c>
      <c r="BP93" s="14" t="s">
        <v>20</v>
      </c>
      <c r="BQ93" s="70"/>
      <c r="BR93" s="407">
        <v>0</v>
      </c>
      <c r="BS93" s="408">
        <f t="shared" si="312"/>
        <v>0</v>
      </c>
      <c r="BT93" s="408">
        <f t="shared" si="312"/>
        <v>0</v>
      </c>
      <c r="BU93" s="408">
        <f t="shared" si="312"/>
        <v>0</v>
      </c>
      <c r="BV93" s="408">
        <f t="shared" si="312"/>
        <v>0</v>
      </c>
      <c r="BW93" s="408">
        <f t="shared" si="312"/>
        <v>0</v>
      </c>
      <c r="BX93" s="408">
        <f t="shared" si="312"/>
        <v>0</v>
      </c>
      <c r="BY93" s="408">
        <f t="shared" si="312"/>
        <v>0</v>
      </c>
      <c r="BZ93" s="408">
        <f t="shared" si="312"/>
        <v>0</v>
      </c>
      <c r="CA93" s="408">
        <f t="shared" si="312"/>
        <v>0</v>
      </c>
      <c r="CB93" s="408">
        <f t="shared" si="312"/>
        <v>0</v>
      </c>
      <c r="CC93" s="408">
        <f t="shared" si="312"/>
        <v>0</v>
      </c>
      <c r="CD93" s="409">
        <f t="shared" si="305"/>
        <v>0</v>
      </c>
    </row>
    <row r="94" spans="2:83" outlineLevel="1" x14ac:dyDescent="0.2">
      <c r="B94" s="75" t="s">
        <v>33</v>
      </c>
      <c r="C94" s="7" t="s">
        <v>19</v>
      </c>
      <c r="D94" s="14" t="s">
        <v>20</v>
      </c>
      <c r="E94" s="70"/>
      <c r="F94" s="15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7">
        <f t="shared" si="306"/>
        <v>0</v>
      </c>
      <c r="S94" s="7" t="s">
        <v>19</v>
      </c>
      <c r="T94" s="14" t="s">
        <v>20</v>
      </c>
      <c r="U94" s="70"/>
      <c r="V94" s="234">
        <v>0</v>
      </c>
      <c r="W94" s="235">
        <v>0</v>
      </c>
      <c r="X94" s="235">
        <v>0</v>
      </c>
      <c r="Y94" s="235">
        <v>0</v>
      </c>
      <c r="Z94" s="235">
        <v>0</v>
      </c>
      <c r="AA94" s="235">
        <v>0</v>
      </c>
      <c r="AB94" s="235">
        <v>0</v>
      </c>
      <c r="AC94" s="235">
        <v>0</v>
      </c>
      <c r="AD94" s="235">
        <v>0</v>
      </c>
      <c r="AE94" s="235">
        <v>0</v>
      </c>
      <c r="AF94" s="235">
        <v>0</v>
      </c>
      <c r="AG94" s="235">
        <v>0</v>
      </c>
      <c r="AH94" s="220">
        <f t="shared" si="307"/>
        <v>0</v>
      </c>
      <c r="AI94" s="7" t="s">
        <v>19</v>
      </c>
      <c r="AJ94" s="14" t="s">
        <v>20</v>
      </c>
      <c r="AK94" s="70"/>
      <c r="AL94" s="317">
        <f t="shared" si="313"/>
        <v>0</v>
      </c>
      <c r="AM94" s="318">
        <f t="shared" si="308"/>
        <v>0</v>
      </c>
      <c r="AN94" s="318">
        <f t="shared" si="308"/>
        <v>0</v>
      </c>
      <c r="AO94" s="318">
        <f t="shared" si="308"/>
        <v>0</v>
      </c>
      <c r="AP94" s="318">
        <f t="shared" si="308"/>
        <v>0</v>
      </c>
      <c r="AQ94" s="318">
        <f t="shared" si="308"/>
        <v>0</v>
      </c>
      <c r="AR94" s="318">
        <f t="shared" si="308"/>
        <v>0</v>
      </c>
      <c r="AS94" s="318">
        <f t="shared" si="308"/>
        <v>0</v>
      </c>
      <c r="AT94" s="318">
        <f t="shared" si="308"/>
        <v>0</v>
      </c>
      <c r="AU94" s="318">
        <f t="shared" si="308"/>
        <v>0</v>
      </c>
      <c r="AV94" s="318">
        <f t="shared" si="308"/>
        <v>0</v>
      </c>
      <c r="AW94" s="318">
        <f t="shared" si="308"/>
        <v>0</v>
      </c>
      <c r="AX94" s="319">
        <f t="shared" si="309"/>
        <v>0</v>
      </c>
      <c r="AY94" s="7" t="s">
        <v>19</v>
      </c>
      <c r="AZ94" s="14" t="s">
        <v>20</v>
      </c>
      <c r="BA94" s="70"/>
      <c r="BB94" s="407">
        <v>0</v>
      </c>
      <c r="BC94" s="408">
        <f t="shared" si="310"/>
        <v>0</v>
      </c>
      <c r="BD94" s="408">
        <f t="shared" si="310"/>
        <v>0</v>
      </c>
      <c r="BE94" s="408">
        <f t="shared" si="310"/>
        <v>0</v>
      </c>
      <c r="BF94" s="408">
        <f t="shared" si="310"/>
        <v>0</v>
      </c>
      <c r="BG94" s="408">
        <f t="shared" si="310"/>
        <v>0</v>
      </c>
      <c r="BH94" s="408">
        <f t="shared" si="310"/>
        <v>0</v>
      </c>
      <c r="BI94" s="408">
        <f t="shared" si="310"/>
        <v>0</v>
      </c>
      <c r="BJ94" s="408">
        <f t="shared" si="310"/>
        <v>0</v>
      </c>
      <c r="BK94" s="408">
        <f t="shared" si="310"/>
        <v>0</v>
      </c>
      <c r="BL94" s="408">
        <f t="shared" si="310"/>
        <v>0</v>
      </c>
      <c r="BM94" s="408">
        <f t="shared" si="310"/>
        <v>0</v>
      </c>
      <c r="BN94" s="409">
        <f t="shared" si="311"/>
        <v>0</v>
      </c>
      <c r="BO94" s="7" t="s">
        <v>19</v>
      </c>
      <c r="BP94" s="14" t="s">
        <v>20</v>
      </c>
      <c r="BQ94" s="70"/>
      <c r="BR94" s="407">
        <v>0</v>
      </c>
      <c r="BS94" s="408">
        <f t="shared" si="312"/>
        <v>0</v>
      </c>
      <c r="BT94" s="408">
        <f t="shared" si="312"/>
        <v>0</v>
      </c>
      <c r="BU94" s="408">
        <f t="shared" si="312"/>
        <v>0</v>
      </c>
      <c r="BV94" s="408">
        <f t="shared" si="312"/>
        <v>0</v>
      </c>
      <c r="BW94" s="408">
        <f t="shared" si="312"/>
        <v>0</v>
      </c>
      <c r="BX94" s="408">
        <f t="shared" si="312"/>
        <v>0</v>
      </c>
      <c r="BY94" s="408">
        <f t="shared" si="312"/>
        <v>0</v>
      </c>
      <c r="BZ94" s="408">
        <f t="shared" si="312"/>
        <v>0</v>
      </c>
      <c r="CA94" s="408">
        <f t="shared" si="312"/>
        <v>0</v>
      </c>
      <c r="CB94" s="408">
        <f t="shared" si="312"/>
        <v>0</v>
      </c>
      <c r="CC94" s="408">
        <f t="shared" si="312"/>
        <v>0</v>
      </c>
      <c r="CD94" s="409">
        <f t="shared" si="305"/>
        <v>0</v>
      </c>
    </row>
    <row r="95" spans="2:83" outlineLevel="1" x14ac:dyDescent="0.2">
      <c r="B95" s="13" t="s">
        <v>131</v>
      </c>
      <c r="C95" s="7" t="s">
        <v>19</v>
      </c>
      <c r="D95" s="14" t="s">
        <v>20</v>
      </c>
      <c r="E95" s="70"/>
      <c r="F95" s="15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7">
        <f t="shared" si="306"/>
        <v>0</v>
      </c>
      <c r="S95" s="7" t="s">
        <v>19</v>
      </c>
      <c r="T95" s="14" t="s">
        <v>20</v>
      </c>
      <c r="U95" s="70"/>
      <c r="V95" s="234">
        <v>0</v>
      </c>
      <c r="W95" s="235">
        <v>0</v>
      </c>
      <c r="X95" s="235">
        <v>0</v>
      </c>
      <c r="Y95" s="235">
        <v>0</v>
      </c>
      <c r="Z95" s="235">
        <v>0</v>
      </c>
      <c r="AA95" s="235">
        <v>0</v>
      </c>
      <c r="AB95" s="235">
        <v>0</v>
      </c>
      <c r="AC95" s="235">
        <v>0</v>
      </c>
      <c r="AD95" s="235">
        <v>0</v>
      </c>
      <c r="AE95" s="235">
        <v>0</v>
      </c>
      <c r="AF95" s="235">
        <v>0</v>
      </c>
      <c r="AG95" s="235">
        <v>0</v>
      </c>
      <c r="AH95" s="220">
        <f t="shared" si="307"/>
        <v>0</v>
      </c>
      <c r="AI95" s="7" t="s">
        <v>19</v>
      </c>
      <c r="AJ95" s="14" t="s">
        <v>20</v>
      </c>
      <c r="AK95" s="70"/>
      <c r="AL95" s="317">
        <v>1</v>
      </c>
      <c r="AM95" s="318">
        <f t="shared" si="308"/>
        <v>1</v>
      </c>
      <c r="AN95" s="318">
        <f t="shared" si="308"/>
        <v>1</v>
      </c>
      <c r="AO95" s="318">
        <f t="shared" si="308"/>
        <v>1</v>
      </c>
      <c r="AP95" s="318">
        <f t="shared" si="308"/>
        <v>1</v>
      </c>
      <c r="AQ95" s="318">
        <f t="shared" si="308"/>
        <v>1</v>
      </c>
      <c r="AR95" s="318">
        <f t="shared" si="308"/>
        <v>1</v>
      </c>
      <c r="AS95" s="318">
        <f t="shared" si="308"/>
        <v>1</v>
      </c>
      <c r="AT95" s="318">
        <f t="shared" si="308"/>
        <v>1</v>
      </c>
      <c r="AU95" s="318">
        <f t="shared" si="308"/>
        <v>1</v>
      </c>
      <c r="AV95" s="318">
        <f t="shared" si="308"/>
        <v>1</v>
      </c>
      <c r="AW95" s="318">
        <f t="shared" si="308"/>
        <v>1</v>
      </c>
      <c r="AX95" s="319">
        <f t="shared" si="309"/>
        <v>1</v>
      </c>
      <c r="AY95" s="7" t="s">
        <v>19</v>
      </c>
      <c r="AZ95" s="14" t="s">
        <v>20</v>
      </c>
      <c r="BA95" s="70"/>
      <c r="BB95" s="407">
        <v>2</v>
      </c>
      <c r="BC95" s="408">
        <f t="shared" si="310"/>
        <v>2</v>
      </c>
      <c r="BD95" s="408">
        <f t="shared" si="310"/>
        <v>2</v>
      </c>
      <c r="BE95" s="408">
        <f t="shared" si="310"/>
        <v>2</v>
      </c>
      <c r="BF95" s="408">
        <f t="shared" si="310"/>
        <v>2</v>
      </c>
      <c r="BG95" s="408">
        <f t="shared" si="310"/>
        <v>2</v>
      </c>
      <c r="BH95" s="408">
        <f t="shared" si="310"/>
        <v>2</v>
      </c>
      <c r="BI95" s="408">
        <f t="shared" si="310"/>
        <v>2</v>
      </c>
      <c r="BJ95" s="408">
        <f t="shared" si="310"/>
        <v>2</v>
      </c>
      <c r="BK95" s="408">
        <f t="shared" si="310"/>
        <v>2</v>
      </c>
      <c r="BL95" s="408">
        <f t="shared" si="310"/>
        <v>2</v>
      </c>
      <c r="BM95" s="408">
        <f t="shared" si="310"/>
        <v>2</v>
      </c>
      <c r="BN95" s="409">
        <f t="shared" si="311"/>
        <v>2</v>
      </c>
      <c r="BO95" s="7" t="s">
        <v>19</v>
      </c>
      <c r="BP95" s="14" t="s">
        <v>20</v>
      </c>
      <c r="BQ95" s="70"/>
      <c r="BR95" s="407">
        <v>2</v>
      </c>
      <c r="BS95" s="408">
        <f t="shared" si="312"/>
        <v>2</v>
      </c>
      <c r="BT95" s="408">
        <f t="shared" si="312"/>
        <v>2</v>
      </c>
      <c r="BU95" s="408">
        <f t="shared" si="312"/>
        <v>2</v>
      </c>
      <c r="BV95" s="408">
        <f t="shared" si="312"/>
        <v>2</v>
      </c>
      <c r="BW95" s="408">
        <f t="shared" si="312"/>
        <v>2</v>
      </c>
      <c r="BX95" s="408">
        <f t="shared" si="312"/>
        <v>2</v>
      </c>
      <c r="BY95" s="408">
        <f t="shared" si="312"/>
        <v>2</v>
      </c>
      <c r="BZ95" s="408">
        <f t="shared" si="312"/>
        <v>2</v>
      </c>
      <c r="CA95" s="408">
        <f t="shared" si="312"/>
        <v>2</v>
      </c>
      <c r="CB95" s="408">
        <f t="shared" si="312"/>
        <v>2</v>
      </c>
      <c r="CC95" s="408">
        <f t="shared" si="312"/>
        <v>2</v>
      </c>
      <c r="CD95" s="409">
        <f t="shared" si="305"/>
        <v>2</v>
      </c>
    </row>
    <row r="96" spans="2:83" ht="13.5" customHeight="1" outlineLevel="1" x14ac:dyDescent="0.2">
      <c r="B96" s="75" t="s">
        <v>34</v>
      </c>
      <c r="C96" s="7" t="s">
        <v>19</v>
      </c>
      <c r="D96" s="14" t="s">
        <v>20</v>
      </c>
      <c r="E96" s="70"/>
      <c r="F96" s="15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7">
        <f t="shared" si="306"/>
        <v>0</v>
      </c>
      <c r="S96" s="7" t="s">
        <v>19</v>
      </c>
      <c r="T96" s="14" t="s">
        <v>20</v>
      </c>
      <c r="U96" s="70"/>
      <c r="V96" s="234">
        <v>0</v>
      </c>
      <c r="W96" s="235">
        <v>0</v>
      </c>
      <c r="X96" s="235">
        <v>0</v>
      </c>
      <c r="Y96" s="235">
        <v>0</v>
      </c>
      <c r="Z96" s="235">
        <v>0</v>
      </c>
      <c r="AA96" s="235">
        <v>0</v>
      </c>
      <c r="AB96" s="235">
        <v>0</v>
      </c>
      <c r="AC96" s="235">
        <v>0</v>
      </c>
      <c r="AD96" s="235">
        <v>0</v>
      </c>
      <c r="AE96" s="235">
        <v>0</v>
      </c>
      <c r="AF96" s="235">
        <v>0</v>
      </c>
      <c r="AG96" s="235">
        <v>0</v>
      </c>
      <c r="AH96" s="220">
        <f t="shared" si="307"/>
        <v>0</v>
      </c>
      <c r="AI96" s="7" t="s">
        <v>19</v>
      </c>
      <c r="AJ96" s="14" t="s">
        <v>20</v>
      </c>
      <c r="AK96" s="70"/>
      <c r="AL96" s="317">
        <v>1</v>
      </c>
      <c r="AM96" s="318">
        <f t="shared" si="308"/>
        <v>1</v>
      </c>
      <c r="AN96" s="318">
        <f t="shared" si="308"/>
        <v>1</v>
      </c>
      <c r="AO96" s="318">
        <f t="shared" si="308"/>
        <v>1</v>
      </c>
      <c r="AP96" s="318">
        <f t="shared" si="308"/>
        <v>1</v>
      </c>
      <c r="AQ96" s="318">
        <f t="shared" si="308"/>
        <v>1</v>
      </c>
      <c r="AR96" s="318">
        <f t="shared" si="308"/>
        <v>1</v>
      </c>
      <c r="AS96" s="318">
        <f t="shared" si="308"/>
        <v>1</v>
      </c>
      <c r="AT96" s="318">
        <f t="shared" si="308"/>
        <v>1</v>
      </c>
      <c r="AU96" s="318">
        <f t="shared" si="308"/>
        <v>1</v>
      </c>
      <c r="AV96" s="318">
        <f t="shared" si="308"/>
        <v>1</v>
      </c>
      <c r="AW96" s="318">
        <f t="shared" si="308"/>
        <v>1</v>
      </c>
      <c r="AX96" s="319">
        <f t="shared" si="309"/>
        <v>1</v>
      </c>
      <c r="AY96" s="7" t="s">
        <v>19</v>
      </c>
      <c r="AZ96" s="14" t="s">
        <v>20</v>
      </c>
      <c r="BA96" s="70"/>
      <c r="BB96" s="407">
        <v>2</v>
      </c>
      <c r="BC96" s="408">
        <f t="shared" si="310"/>
        <v>2</v>
      </c>
      <c r="BD96" s="408">
        <f t="shared" si="310"/>
        <v>2</v>
      </c>
      <c r="BE96" s="408">
        <f t="shared" si="310"/>
        <v>2</v>
      </c>
      <c r="BF96" s="408">
        <f t="shared" si="310"/>
        <v>2</v>
      </c>
      <c r="BG96" s="408">
        <f t="shared" si="310"/>
        <v>2</v>
      </c>
      <c r="BH96" s="408">
        <f t="shared" si="310"/>
        <v>2</v>
      </c>
      <c r="BI96" s="408">
        <f t="shared" si="310"/>
        <v>2</v>
      </c>
      <c r="BJ96" s="408">
        <f t="shared" si="310"/>
        <v>2</v>
      </c>
      <c r="BK96" s="408">
        <f t="shared" si="310"/>
        <v>2</v>
      </c>
      <c r="BL96" s="408">
        <f t="shared" si="310"/>
        <v>2</v>
      </c>
      <c r="BM96" s="408">
        <f t="shared" si="310"/>
        <v>2</v>
      </c>
      <c r="BN96" s="409">
        <f t="shared" si="311"/>
        <v>2</v>
      </c>
      <c r="BO96" s="7" t="s">
        <v>19</v>
      </c>
      <c r="BP96" s="14" t="s">
        <v>20</v>
      </c>
      <c r="BQ96" s="70"/>
      <c r="BR96" s="407">
        <v>2</v>
      </c>
      <c r="BS96" s="408">
        <f t="shared" si="312"/>
        <v>2</v>
      </c>
      <c r="BT96" s="408">
        <f t="shared" si="312"/>
        <v>2</v>
      </c>
      <c r="BU96" s="408">
        <f t="shared" si="312"/>
        <v>2</v>
      </c>
      <c r="BV96" s="408">
        <f t="shared" si="312"/>
        <v>2</v>
      </c>
      <c r="BW96" s="408">
        <f t="shared" si="312"/>
        <v>2</v>
      </c>
      <c r="BX96" s="408">
        <f t="shared" si="312"/>
        <v>2</v>
      </c>
      <c r="BY96" s="408">
        <f t="shared" si="312"/>
        <v>2</v>
      </c>
      <c r="BZ96" s="408">
        <f t="shared" si="312"/>
        <v>2</v>
      </c>
      <c r="CA96" s="408">
        <f t="shared" si="312"/>
        <v>2</v>
      </c>
      <c r="CB96" s="408">
        <f t="shared" si="312"/>
        <v>2</v>
      </c>
      <c r="CC96" s="408">
        <f t="shared" si="312"/>
        <v>2</v>
      </c>
      <c r="CD96" s="409">
        <f t="shared" si="305"/>
        <v>2</v>
      </c>
    </row>
    <row r="97" spans="2:82" outlineLevel="1" x14ac:dyDescent="0.2">
      <c r="B97" s="75" t="s">
        <v>236</v>
      </c>
      <c r="C97" s="7" t="s">
        <v>19</v>
      </c>
      <c r="D97" s="14" t="s">
        <v>20</v>
      </c>
      <c r="E97" s="70"/>
      <c r="F97" s="15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7">
        <f t="shared" si="306"/>
        <v>0</v>
      </c>
      <c r="S97" s="7" t="s">
        <v>19</v>
      </c>
      <c r="T97" s="14" t="s">
        <v>20</v>
      </c>
      <c r="U97" s="70"/>
      <c r="V97" s="234">
        <v>0</v>
      </c>
      <c r="W97" s="235">
        <v>0</v>
      </c>
      <c r="X97" s="235">
        <v>0</v>
      </c>
      <c r="Y97" s="235">
        <v>0</v>
      </c>
      <c r="Z97" s="235">
        <v>0</v>
      </c>
      <c r="AA97" s="235">
        <v>0</v>
      </c>
      <c r="AB97" s="235">
        <v>0</v>
      </c>
      <c r="AC97" s="235">
        <v>0</v>
      </c>
      <c r="AD97" s="235">
        <v>0</v>
      </c>
      <c r="AE97" s="235">
        <v>0</v>
      </c>
      <c r="AF97" s="235">
        <v>0</v>
      </c>
      <c r="AG97" s="235">
        <v>0</v>
      </c>
      <c r="AH97" s="220">
        <f t="shared" si="307"/>
        <v>0</v>
      </c>
      <c r="AI97" s="7" t="s">
        <v>19</v>
      </c>
      <c r="AJ97" s="14" t="s">
        <v>20</v>
      </c>
      <c r="AK97" s="70"/>
      <c r="AL97" s="317">
        <v>1</v>
      </c>
      <c r="AM97" s="318">
        <f t="shared" si="308"/>
        <v>1</v>
      </c>
      <c r="AN97" s="318">
        <f t="shared" si="308"/>
        <v>1</v>
      </c>
      <c r="AO97" s="318">
        <f t="shared" si="308"/>
        <v>1</v>
      </c>
      <c r="AP97" s="318">
        <f t="shared" si="308"/>
        <v>1</v>
      </c>
      <c r="AQ97" s="318">
        <f t="shared" si="308"/>
        <v>1</v>
      </c>
      <c r="AR97" s="318">
        <f t="shared" si="308"/>
        <v>1</v>
      </c>
      <c r="AS97" s="318">
        <f t="shared" si="308"/>
        <v>1</v>
      </c>
      <c r="AT97" s="318">
        <f t="shared" si="308"/>
        <v>1</v>
      </c>
      <c r="AU97" s="318">
        <f t="shared" si="308"/>
        <v>1</v>
      </c>
      <c r="AV97" s="318">
        <f t="shared" si="308"/>
        <v>1</v>
      </c>
      <c r="AW97" s="318">
        <f t="shared" si="308"/>
        <v>1</v>
      </c>
      <c r="AX97" s="319">
        <f t="shared" si="309"/>
        <v>1</v>
      </c>
      <c r="AY97" s="7" t="s">
        <v>19</v>
      </c>
      <c r="AZ97" s="14" t="s">
        <v>20</v>
      </c>
      <c r="BA97" s="70"/>
      <c r="BB97" s="407">
        <v>2</v>
      </c>
      <c r="BC97" s="408">
        <f t="shared" si="310"/>
        <v>2</v>
      </c>
      <c r="BD97" s="408">
        <f t="shared" si="310"/>
        <v>2</v>
      </c>
      <c r="BE97" s="408">
        <f t="shared" si="310"/>
        <v>2</v>
      </c>
      <c r="BF97" s="408">
        <f t="shared" si="310"/>
        <v>2</v>
      </c>
      <c r="BG97" s="408">
        <f t="shared" si="310"/>
        <v>2</v>
      </c>
      <c r="BH97" s="408">
        <f t="shared" si="310"/>
        <v>2</v>
      </c>
      <c r="BI97" s="408">
        <f t="shared" si="310"/>
        <v>2</v>
      </c>
      <c r="BJ97" s="408">
        <f t="shared" si="310"/>
        <v>2</v>
      </c>
      <c r="BK97" s="408">
        <f t="shared" si="310"/>
        <v>2</v>
      </c>
      <c r="BL97" s="408">
        <f t="shared" si="310"/>
        <v>2</v>
      </c>
      <c r="BM97" s="408">
        <f t="shared" si="310"/>
        <v>2</v>
      </c>
      <c r="BN97" s="409">
        <f t="shared" si="311"/>
        <v>2</v>
      </c>
      <c r="BO97" s="7" t="s">
        <v>19</v>
      </c>
      <c r="BP97" s="14" t="s">
        <v>20</v>
      </c>
      <c r="BQ97" s="70"/>
      <c r="BR97" s="407">
        <v>2</v>
      </c>
      <c r="BS97" s="408">
        <f t="shared" si="312"/>
        <v>2</v>
      </c>
      <c r="BT97" s="408">
        <f t="shared" si="312"/>
        <v>2</v>
      </c>
      <c r="BU97" s="408">
        <f t="shared" si="312"/>
        <v>2</v>
      </c>
      <c r="BV97" s="408">
        <f t="shared" si="312"/>
        <v>2</v>
      </c>
      <c r="BW97" s="408">
        <f t="shared" si="312"/>
        <v>2</v>
      </c>
      <c r="BX97" s="408">
        <f t="shared" si="312"/>
        <v>2</v>
      </c>
      <c r="BY97" s="408">
        <f t="shared" si="312"/>
        <v>2</v>
      </c>
      <c r="BZ97" s="408">
        <f t="shared" si="312"/>
        <v>2</v>
      </c>
      <c r="CA97" s="408">
        <f t="shared" si="312"/>
        <v>2</v>
      </c>
      <c r="CB97" s="408">
        <f t="shared" si="312"/>
        <v>2</v>
      </c>
      <c r="CC97" s="408">
        <f t="shared" si="312"/>
        <v>2</v>
      </c>
      <c r="CD97" s="409">
        <f t="shared" si="305"/>
        <v>2</v>
      </c>
    </row>
    <row r="98" spans="2:82" outlineLevel="1" x14ac:dyDescent="0.2">
      <c r="B98" s="75" t="s">
        <v>129</v>
      </c>
      <c r="C98" s="7" t="s">
        <v>19</v>
      </c>
      <c r="D98" s="14" t="s">
        <v>20</v>
      </c>
      <c r="E98" s="70"/>
      <c r="F98" s="15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7">
        <f t="shared" si="306"/>
        <v>0</v>
      </c>
      <c r="S98" s="7" t="s">
        <v>19</v>
      </c>
      <c r="T98" s="14" t="s">
        <v>20</v>
      </c>
      <c r="U98" s="70"/>
      <c r="V98" s="234">
        <v>0</v>
      </c>
      <c r="W98" s="235">
        <v>0</v>
      </c>
      <c r="X98" s="235">
        <v>0</v>
      </c>
      <c r="Y98" s="235">
        <v>0</v>
      </c>
      <c r="Z98" s="235">
        <v>0</v>
      </c>
      <c r="AA98" s="235">
        <v>0</v>
      </c>
      <c r="AB98" s="235">
        <v>0</v>
      </c>
      <c r="AC98" s="235">
        <v>0</v>
      </c>
      <c r="AD98" s="235">
        <v>0</v>
      </c>
      <c r="AE98" s="235">
        <v>0</v>
      </c>
      <c r="AF98" s="235">
        <v>0</v>
      </c>
      <c r="AG98" s="235">
        <v>0</v>
      </c>
      <c r="AH98" s="220">
        <f t="shared" si="307"/>
        <v>0</v>
      </c>
      <c r="AI98" s="7" t="s">
        <v>19</v>
      </c>
      <c r="AJ98" s="14" t="s">
        <v>20</v>
      </c>
      <c r="AK98" s="70"/>
      <c r="AL98" s="317">
        <v>1</v>
      </c>
      <c r="AM98" s="318">
        <f t="shared" si="308"/>
        <v>1</v>
      </c>
      <c r="AN98" s="318">
        <f t="shared" si="308"/>
        <v>1</v>
      </c>
      <c r="AO98" s="318">
        <f t="shared" si="308"/>
        <v>1</v>
      </c>
      <c r="AP98" s="318">
        <f t="shared" si="308"/>
        <v>1</v>
      </c>
      <c r="AQ98" s="318">
        <f t="shared" si="308"/>
        <v>1</v>
      </c>
      <c r="AR98" s="318">
        <f t="shared" si="308"/>
        <v>1</v>
      </c>
      <c r="AS98" s="318">
        <f t="shared" si="308"/>
        <v>1</v>
      </c>
      <c r="AT98" s="318">
        <f t="shared" si="308"/>
        <v>1</v>
      </c>
      <c r="AU98" s="318">
        <f t="shared" si="308"/>
        <v>1</v>
      </c>
      <c r="AV98" s="318">
        <f t="shared" si="308"/>
        <v>1</v>
      </c>
      <c r="AW98" s="318">
        <f t="shared" si="308"/>
        <v>1</v>
      </c>
      <c r="AX98" s="319">
        <f t="shared" si="309"/>
        <v>1</v>
      </c>
      <c r="AY98" s="7" t="s">
        <v>19</v>
      </c>
      <c r="AZ98" s="14" t="s">
        <v>20</v>
      </c>
      <c r="BA98" s="70"/>
      <c r="BB98" s="407">
        <v>1</v>
      </c>
      <c r="BC98" s="408">
        <f t="shared" si="310"/>
        <v>1</v>
      </c>
      <c r="BD98" s="408">
        <f t="shared" si="310"/>
        <v>1</v>
      </c>
      <c r="BE98" s="408">
        <f t="shared" si="310"/>
        <v>1</v>
      </c>
      <c r="BF98" s="408">
        <f t="shared" si="310"/>
        <v>1</v>
      </c>
      <c r="BG98" s="408">
        <f t="shared" si="310"/>
        <v>1</v>
      </c>
      <c r="BH98" s="408">
        <f t="shared" si="310"/>
        <v>1</v>
      </c>
      <c r="BI98" s="408">
        <f t="shared" si="310"/>
        <v>1</v>
      </c>
      <c r="BJ98" s="408">
        <f t="shared" si="310"/>
        <v>1</v>
      </c>
      <c r="BK98" s="408">
        <f t="shared" si="310"/>
        <v>1</v>
      </c>
      <c r="BL98" s="408">
        <f t="shared" si="310"/>
        <v>1</v>
      </c>
      <c r="BM98" s="408">
        <f t="shared" si="310"/>
        <v>1</v>
      </c>
      <c r="BN98" s="409">
        <f t="shared" si="311"/>
        <v>1</v>
      </c>
      <c r="BO98" s="7" t="s">
        <v>19</v>
      </c>
      <c r="BP98" s="14" t="s">
        <v>20</v>
      </c>
      <c r="BQ98" s="70"/>
      <c r="BR98" s="407">
        <v>1</v>
      </c>
      <c r="BS98" s="408">
        <f t="shared" si="312"/>
        <v>1</v>
      </c>
      <c r="BT98" s="408">
        <f t="shared" si="312"/>
        <v>1</v>
      </c>
      <c r="BU98" s="408">
        <f t="shared" si="312"/>
        <v>1</v>
      </c>
      <c r="BV98" s="408">
        <f t="shared" si="312"/>
        <v>1</v>
      </c>
      <c r="BW98" s="408">
        <f t="shared" si="312"/>
        <v>1</v>
      </c>
      <c r="BX98" s="408">
        <f t="shared" si="312"/>
        <v>1</v>
      </c>
      <c r="BY98" s="408">
        <f t="shared" si="312"/>
        <v>1</v>
      </c>
      <c r="BZ98" s="408">
        <f t="shared" si="312"/>
        <v>1</v>
      </c>
      <c r="CA98" s="408">
        <f t="shared" si="312"/>
        <v>1</v>
      </c>
      <c r="CB98" s="408">
        <f t="shared" si="312"/>
        <v>1</v>
      </c>
      <c r="CC98" s="408">
        <f t="shared" si="312"/>
        <v>1</v>
      </c>
      <c r="CD98" s="409">
        <f t="shared" si="305"/>
        <v>1</v>
      </c>
    </row>
    <row r="99" spans="2:82" outlineLevel="1" x14ac:dyDescent="0.2">
      <c r="B99" s="13" t="s">
        <v>130</v>
      </c>
      <c r="C99" s="7" t="s">
        <v>19</v>
      </c>
      <c r="D99" s="14" t="s">
        <v>20</v>
      </c>
      <c r="E99" s="70"/>
      <c r="F99" s="15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7">
        <f t="shared" si="306"/>
        <v>0</v>
      </c>
      <c r="S99" s="7" t="s">
        <v>19</v>
      </c>
      <c r="T99" s="14" t="s">
        <v>20</v>
      </c>
      <c r="U99" s="70"/>
      <c r="V99" s="234">
        <v>0</v>
      </c>
      <c r="W99" s="235">
        <v>0</v>
      </c>
      <c r="X99" s="235">
        <v>0</v>
      </c>
      <c r="Y99" s="235">
        <v>0</v>
      </c>
      <c r="Z99" s="235">
        <v>0</v>
      </c>
      <c r="AA99" s="235">
        <v>0</v>
      </c>
      <c r="AB99" s="235">
        <v>0</v>
      </c>
      <c r="AC99" s="235">
        <v>0</v>
      </c>
      <c r="AD99" s="235">
        <v>0</v>
      </c>
      <c r="AE99" s="235">
        <v>0</v>
      </c>
      <c r="AF99" s="235">
        <v>0</v>
      </c>
      <c r="AG99" s="235">
        <v>0</v>
      </c>
      <c r="AH99" s="220">
        <f t="shared" si="307"/>
        <v>0</v>
      </c>
      <c r="AI99" s="7" t="s">
        <v>19</v>
      </c>
      <c r="AJ99" s="14" t="s">
        <v>20</v>
      </c>
      <c r="AK99" s="70"/>
      <c r="AL99" s="317">
        <v>0</v>
      </c>
      <c r="AM99" s="318">
        <f t="shared" si="308"/>
        <v>0</v>
      </c>
      <c r="AN99" s="318">
        <f t="shared" si="308"/>
        <v>0</v>
      </c>
      <c r="AO99" s="318">
        <f t="shared" si="308"/>
        <v>0</v>
      </c>
      <c r="AP99" s="318">
        <f t="shared" si="308"/>
        <v>0</v>
      </c>
      <c r="AQ99" s="318">
        <f t="shared" si="308"/>
        <v>0</v>
      </c>
      <c r="AR99" s="318">
        <f t="shared" si="308"/>
        <v>0</v>
      </c>
      <c r="AS99" s="318">
        <f t="shared" si="308"/>
        <v>0</v>
      </c>
      <c r="AT99" s="318">
        <f t="shared" si="308"/>
        <v>0</v>
      </c>
      <c r="AU99" s="318">
        <f t="shared" si="308"/>
        <v>0</v>
      </c>
      <c r="AV99" s="318">
        <f t="shared" si="308"/>
        <v>0</v>
      </c>
      <c r="AW99" s="318">
        <f t="shared" si="308"/>
        <v>0</v>
      </c>
      <c r="AX99" s="319">
        <f t="shared" si="309"/>
        <v>0</v>
      </c>
      <c r="AY99" s="7" t="s">
        <v>19</v>
      </c>
      <c r="AZ99" s="14" t="s">
        <v>20</v>
      </c>
      <c r="BA99" s="70"/>
      <c r="BB99" s="407">
        <v>0</v>
      </c>
      <c r="BC99" s="408">
        <f t="shared" si="310"/>
        <v>0</v>
      </c>
      <c r="BD99" s="408">
        <f t="shared" si="310"/>
        <v>0</v>
      </c>
      <c r="BE99" s="408">
        <f t="shared" si="310"/>
        <v>0</v>
      </c>
      <c r="BF99" s="408">
        <f t="shared" si="310"/>
        <v>0</v>
      </c>
      <c r="BG99" s="408">
        <f t="shared" si="310"/>
        <v>0</v>
      </c>
      <c r="BH99" s="408">
        <f t="shared" si="310"/>
        <v>0</v>
      </c>
      <c r="BI99" s="408">
        <f t="shared" si="310"/>
        <v>0</v>
      </c>
      <c r="BJ99" s="408">
        <f t="shared" si="310"/>
        <v>0</v>
      </c>
      <c r="BK99" s="408">
        <f t="shared" si="310"/>
        <v>0</v>
      </c>
      <c r="BL99" s="408">
        <f t="shared" si="310"/>
        <v>0</v>
      </c>
      <c r="BM99" s="408">
        <f t="shared" si="310"/>
        <v>0</v>
      </c>
      <c r="BN99" s="409">
        <f t="shared" si="311"/>
        <v>0</v>
      </c>
      <c r="BO99" s="7" t="s">
        <v>19</v>
      </c>
      <c r="BP99" s="14" t="s">
        <v>20</v>
      </c>
      <c r="BQ99" s="70"/>
      <c r="BR99" s="407">
        <v>0</v>
      </c>
      <c r="BS99" s="408">
        <f t="shared" si="312"/>
        <v>0</v>
      </c>
      <c r="BT99" s="408">
        <f t="shared" si="312"/>
        <v>0</v>
      </c>
      <c r="BU99" s="408">
        <f t="shared" si="312"/>
        <v>0</v>
      </c>
      <c r="BV99" s="408">
        <f t="shared" si="312"/>
        <v>0</v>
      </c>
      <c r="BW99" s="408">
        <f t="shared" si="312"/>
        <v>0</v>
      </c>
      <c r="BX99" s="408">
        <f t="shared" si="312"/>
        <v>0</v>
      </c>
      <c r="BY99" s="408">
        <f t="shared" si="312"/>
        <v>0</v>
      </c>
      <c r="BZ99" s="408">
        <f t="shared" si="312"/>
        <v>0</v>
      </c>
      <c r="CA99" s="408">
        <f t="shared" si="312"/>
        <v>0</v>
      </c>
      <c r="CB99" s="408">
        <f t="shared" si="312"/>
        <v>0</v>
      </c>
      <c r="CC99" s="408">
        <f t="shared" si="312"/>
        <v>0</v>
      </c>
      <c r="CD99" s="409">
        <f t="shared" si="305"/>
        <v>0</v>
      </c>
    </row>
    <row r="100" spans="2:82" outlineLevel="1" x14ac:dyDescent="0.2">
      <c r="B100" s="13" t="s">
        <v>230</v>
      </c>
      <c r="C100" s="7" t="s">
        <v>19</v>
      </c>
      <c r="D100" s="14" t="s">
        <v>20</v>
      </c>
      <c r="F100" s="15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7">
        <f t="shared" si="306"/>
        <v>0</v>
      </c>
      <c r="S100" s="7" t="s">
        <v>19</v>
      </c>
      <c r="T100" s="14" t="s">
        <v>20</v>
      </c>
      <c r="U100" s="1"/>
      <c r="V100" s="234">
        <v>0</v>
      </c>
      <c r="W100" s="235">
        <v>0</v>
      </c>
      <c r="X100" s="235">
        <v>0</v>
      </c>
      <c r="Y100" s="235">
        <v>2</v>
      </c>
      <c r="Z100" s="235">
        <v>2</v>
      </c>
      <c r="AA100" s="235">
        <v>2</v>
      </c>
      <c r="AB100" s="235">
        <v>2</v>
      </c>
      <c r="AC100" s="235">
        <v>2</v>
      </c>
      <c r="AD100" s="235">
        <v>2</v>
      </c>
      <c r="AE100" s="235">
        <v>2</v>
      </c>
      <c r="AF100" s="235">
        <v>2</v>
      </c>
      <c r="AG100" s="235">
        <v>2</v>
      </c>
      <c r="AH100" s="220">
        <f t="shared" si="307"/>
        <v>2</v>
      </c>
      <c r="AI100" s="7" t="s">
        <v>19</v>
      </c>
      <c r="AJ100" s="14" t="s">
        <v>20</v>
      </c>
      <c r="AK100" s="1"/>
      <c r="AL100" s="317">
        <v>2</v>
      </c>
      <c r="AM100" s="318">
        <f t="shared" si="308"/>
        <v>2</v>
      </c>
      <c r="AN100" s="318">
        <f t="shared" si="308"/>
        <v>2</v>
      </c>
      <c r="AO100" s="318">
        <f t="shared" si="308"/>
        <v>2</v>
      </c>
      <c r="AP100" s="318">
        <f t="shared" si="308"/>
        <v>2</v>
      </c>
      <c r="AQ100" s="318">
        <f t="shared" si="308"/>
        <v>2</v>
      </c>
      <c r="AR100" s="318">
        <f t="shared" si="308"/>
        <v>2</v>
      </c>
      <c r="AS100" s="318">
        <f t="shared" si="308"/>
        <v>2</v>
      </c>
      <c r="AT100" s="318">
        <f t="shared" si="308"/>
        <v>2</v>
      </c>
      <c r="AU100" s="318">
        <f t="shared" si="308"/>
        <v>2</v>
      </c>
      <c r="AV100" s="318">
        <f t="shared" si="308"/>
        <v>2</v>
      </c>
      <c r="AW100" s="318">
        <f t="shared" si="308"/>
        <v>2</v>
      </c>
      <c r="AX100" s="319">
        <f t="shared" si="309"/>
        <v>2</v>
      </c>
      <c r="AY100" s="7" t="s">
        <v>19</v>
      </c>
      <c r="AZ100" s="14" t="s">
        <v>20</v>
      </c>
      <c r="BA100" s="1"/>
      <c r="BB100" s="407">
        <v>2</v>
      </c>
      <c r="BC100" s="408">
        <f t="shared" si="310"/>
        <v>2</v>
      </c>
      <c r="BD100" s="408">
        <f t="shared" si="310"/>
        <v>2</v>
      </c>
      <c r="BE100" s="408">
        <f t="shared" si="310"/>
        <v>2</v>
      </c>
      <c r="BF100" s="408">
        <f t="shared" si="310"/>
        <v>2</v>
      </c>
      <c r="BG100" s="408">
        <f t="shared" si="310"/>
        <v>2</v>
      </c>
      <c r="BH100" s="408">
        <f t="shared" si="310"/>
        <v>2</v>
      </c>
      <c r="BI100" s="408">
        <f t="shared" si="310"/>
        <v>2</v>
      </c>
      <c r="BJ100" s="408">
        <f t="shared" si="310"/>
        <v>2</v>
      </c>
      <c r="BK100" s="408">
        <f t="shared" si="310"/>
        <v>2</v>
      </c>
      <c r="BL100" s="408">
        <f t="shared" si="310"/>
        <v>2</v>
      </c>
      <c r="BM100" s="408">
        <f t="shared" si="310"/>
        <v>2</v>
      </c>
      <c r="BN100" s="409">
        <f t="shared" si="311"/>
        <v>2</v>
      </c>
      <c r="BO100" s="7" t="s">
        <v>19</v>
      </c>
      <c r="BP100" s="14" t="s">
        <v>20</v>
      </c>
      <c r="BQ100" s="1"/>
      <c r="BR100" s="407">
        <v>2</v>
      </c>
      <c r="BS100" s="408">
        <f t="shared" si="312"/>
        <v>2</v>
      </c>
      <c r="BT100" s="408">
        <f t="shared" si="312"/>
        <v>2</v>
      </c>
      <c r="BU100" s="408">
        <f t="shared" si="312"/>
        <v>2</v>
      </c>
      <c r="BV100" s="408">
        <f t="shared" si="312"/>
        <v>2</v>
      </c>
      <c r="BW100" s="408">
        <f t="shared" si="312"/>
        <v>2</v>
      </c>
      <c r="BX100" s="408">
        <f t="shared" si="312"/>
        <v>2</v>
      </c>
      <c r="BY100" s="408">
        <f t="shared" si="312"/>
        <v>2</v>
      </c>
      <c r="BZ100" s="408">
        <f t="shared" si="312"/>
        <v>2</v>
      </c>
      <c r="CA100" s="408">
        <f t="shared" si="312"/>
        <v>2</v>
      </c>
      <c r="CB100" s="408">
        <f t="shared" si="312"/>
        <v>2</v>
      </c>
      <c r="CC100" s="408">
        <f t="shared" si="312"/>
        <v>2</v>
      </c>
      <c r="CD100" s="409">
        <f t="shared" si="305"/>
        <v>2</v>
      </c>
    </row>
    <row r="101" spans="2:82" outlineLevel="1" x14ac:dyDescent="0.2">
      <c r="B101" s="75" t="s">
        <v>231</v>
      </c>
      <c r="C101" s="7" t="s">
        <v>19</v>
      </c>
      <c r="D101" s="14" t="s">
        <v>20</v>
      </c>
      <c r="E101" s="70"/>
      <c r="F101" s="15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7">
        <f t="shared" si="306"/>
        <v>0</v>
      </c>
      <c r="S101" s="7" t="s">
        <v>19</v>
      </c>
      <c r="T101" s="14" t="s">
        <v>20</v>
      </c>
      <c r="U101" s="70"/>
      <c r="V101" s="234">
        <v>0</v>
      </c>
      <c r="W101" s="235">
        <v>0</v>
      </c>
      <c r="X101" s="235">
        <v>0</v>
      </c>
      <c r="Y101" s="235">
        <v>0</v>
      </c>
      <c r="Z101" s="235">
        <v>0</v>
      </c>
      <c r="AA101" s="235">
        <v>0</v>
      </c>
      <c r="AB101" s="235">
        <v>1</v>
      </c>
      <c r="AC101" s="235">
        <v>1</v>
      </c>
      <c r="AD101" s="235">
        <v>1</v>
      </c>
      <c r="AE101" s="235">
        <v>2</v>
      </c>
      <c r="AF101" s="235">
        <v>2</v>
      </c>
      <c r="AG101" s="235">
        <v>2</v>
      </c>
      <c r="AH101" s="220">
        <f t="shared" si="307"/>
        <v>2</v>
      </c>
      <c r="AI101" s="7" t="s">
        <v>19</v>
      </c>
      <c r="AJ101" s="14" t="s">
        <v>20</v>
      </c>
      <c r="AK101" s="70"/>
      <c r="AL101" s="317">
        <f t="shared" si="313"/>
        <v>2</v>
      </c>
      <c r="AM101" s="318">
        <f t="shared" si="308"/>
        <v>2</v>
      </c>
      <c r="AN101" s="318">
        <f t="shared" si="308"/>
        <v>2</v>
      </c>
      <c r="AO101" s="318">
        <f t="shared" si="308"/>
        <v>2</v>
      </c>
      <c r="AP101" s="318">
        <f t="shared" si="308"/>
        <v>2</v>
      </c>
      <c r="AQ101" s="318">
        <v>2</v>
      </c>
      <c r="AR101" s="318">
        <f t="shared" si="308"/>
        <v>2</v>
      </c>
      <c r="AS101" s="318">
        <f t="shared" si="308"/>
        <v>2</v>
      </c>
      <c r="AT101" s="318">
        <f t="shared" si="308"/>
        <v>2</v>
      </c>
      <c r="AU101" s="318">
        <f t="shared" si="308"/>
        <v>2</v>
      </c>
      <c r="AV101" s="318">
        <f t="shared" si="308"/>
        <v>2</v>
      </c>
      <c r="AW101" s="318">
        <f t="shared" si="308"/>
        <v>2</v>
      </c>
      <c r="AX101" s="319">
        <f t="shared" si="309"/>
        <v>2</v>
      </c>
      <c r="AY101" s="7" t="s">
        <v>19</v>
      </c>
      <c r="AZ101" s="14" t="s">
        <v>20</v>
      </c>
      <c r="BA101" s="70"/>
      <c r="BB101" s="407">
        <v>6</v>
      </c>
      <c r="BC101" s="408">
        <f t="shared" si="310"/>
        <v>6</v>
      </c>
      <c r="BD101" s="408">
        <f t="shared" si="310"/>
        <v>6</v>
      </c>
      <c r="BE101" s="408">
        <f t="shared" si="310"/>
        <v>6</v>
      </c>
      <c r="BF101" s="408">
        <f t="shared" si="310"/>
        <v>6</v>
      </c>
      <c r="BG101" s="408">
        <f t="shared" si="310"/>
        <v>6</v>
      </c>
      <c r="BH101" s="408">
        <f t="shared" si="310"/>
        <v>6</v>
      </c>
      <c r="BI101" s="408">
        <f t="shared" si="310"/>
        <v>6</v>
      </c>
      <c r="BJ101" s="408">
        <f t="shared" si="310"/>
        <v>6</v>
      </c>
      <c r="BK101" s="408">
        <f t="shared" si="310"/>
        <v>6</v>
      </c>
      <c r="BL101" s="408">
        <f t="shared" si="310"/>
        <v>6</v>
      </c>
      <c r="BM101" s="408">
        <f t="shared" si="310"/>
        <v>6</v>
      </c>
      <c r="BN101" s="409">
        <f t="shared" si="311"/>
        <v>6</v>
      </c>
      <c r="BO101" s="7" t="s">
        <v>19</v>
      </c>
      <c r="BP101" s="14" t="s">
        <v>20</v>
      </c>
      <c r="BQ101" s="70"/>
      <c r="BR101" s="407">
        <v>6</v>
      </c>
      <c r="BS101" s="408">
        <f t="shared" si="312"/>
        <v>6</v>
      </c>
      <c r="BT101" s="408">
        <f t="shared" si="312"/>
        <v>6</v>
      </c>
      <c r="BU101" s="408">
        <f t="shared" si="312"/>
        <v>6</v>
      </c>
      <c r="BV101" s="408">
        <f t="shared" si="312"/>
        <v>6</v>
      </c>
      <c r="BW101" s="408">
        <f t="shared" si="312"/>
        <v>6</v>
      </c>
      <c r="BX101" s="408">
        <f t="shared" si="312"/>
        <v>6</v>
      </c>
      <c r="BY101" s="408">
        <f t="shared" si="312"/>
        <v>6</v>
      </c>
      <c r="BZ101" s="408">
        <f t="shared" si="312"/>
        <v>6</v>
      </c>
      <c r="CA101" s="408">
        <f t="shared" si="312"/>
        <v>6</v>
      </c>
      <c r="CB101" s="408">
        <f t="shared" si="312"/>
        <v>6</v>
      </c>
      <c r="CC101" s="408">
        <f t="shared" si="312"/>
        <v>6</v>
      </c>
      <c r="CD101" s="409">
        <f t="shared" si="305"/>
        <v>6</v>
      </c>
    </row>
    <row r="102" spans="2:82" outlineLevel="1" x14ac:dyDescent="0.2">
      <c r="B102" s="75" t="s">
        <v>228</v>
      </c>
      <c r="C102" s="7" t="s">
        <v>19</v>
      </c>
      <c r="D102" s="14" t="s">
        <v>20</v>
      </c>
      <c r="E102" s="70"/>
      <c r="F102" s="15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7">
        <f t="shared" si="306"/>
        <v>0</v>
      </c>
      <c r="S102" s="7" t="s">
        <v>19</v>
      </c>
      <c r="T102" s="14" t="s">
        <v>20</v>
      </c>
      <c r="U102" s="70"/>
      <c r="V102" s="234">
        <v>0</v>
      </c>
      <c r="W102" s="235">
        <v>0</v>
      </c>
      <c r="X102" s="235">
        <v>0</v>
      </c>
      <c r="Y102" s="235">
        <v>1</v>
      </c>
      <c r="Z102" s="235">
        <v>1</v>
      </c>
      <c r="AA102" s="235">
        <v>1</v>
      </c>
      <c r="AB102" s="235">
        <v>1</v>
      </c>
      <c r="AC102" s="235">
        <v>1</v>
      </c>
      <c r="AD102" s="235">
        <v>1</v>
      </c>
      <c r="AE102" s="235">
        <v>1</v>
      </c>
      <c r="AF102" s="235">
        <v>1</v>
      </c>
      <c r="AG102" s="235">
        <v>1</v>
      </c>
      <c r="AH102" s="220">
        <f t="shared" si="307"/>
        <v>1</v>
      </c>
      <c r="AI102" s="7" t="s">
        <v>19</v>
      </c>
      <c r="AJ102" s="14" t="s">
        <v>20</v>
      </c>
      <c r="AK102" s="70"/>
      <c r="AL102" s="317">
        <v>1</v>
      </c>
      <c r="AM102" s="318">
        <f t="shared" si="308"/>
        <v>1</v>
      </c>
      <c r="AN102" s="318">
        <f t="shared" si="308"/>
        <v>1</v>
      </c>
      <c r="AO102" s="318">
        <f t="shared" si="308"/>
        <v>1</v>
      </c>
      <c r="AP102" s="318">
        <f t="shared" si="308"/>
        <v>1</v>
      </c>
      <c r="AQ102" s="318">
        <f t="shared" ref="AQ102:AW102" si="314">AP102</f>
        <v>1</v>
      </c>
      <c r="AR102" s="318">
        <f t="shared" si="314"/>
        <v>1</v>
      </c>
      <c r="AS102" s="318">
        <f t="shared" si="314"/>
        <v>1</v>
      </c>
      <c r="AT102" s="318">
        <f t="shared" si="314"/>
        <v>1</v>
      </c>
      <c r="AU102" s="318">
        <f t="shared" si="314"/>
        <v>1</v>
      </c>
      <c r="AV102" s="318">
        <f t="shared" si="314"/>
        <v>1</v>
      </c>
      <c r="AW102" s="318">
        <f t="shared" si="314"/>
        <v>1</v>
      </c>
      <c r="AX102" s="319">
        <f t="shared" si="309"/>
        <v>1</v>
      </c>
      <c r="AY102" s="7" t="s">
        <v>19</v>
      </c>
      <c r="AZ102" s="14" t="s">
        <v>20</v>
      </c>
      <c r="BA102" s="70"/>
      <c r="BB102" s="407">
        <v>2</v>
      </c>
      <c r="BC102" s="408">
        <f t="shared" si="310"/>
        <v>2</v>
      </c>
      <c r="BD102" s="408">
        <f t="shared" si="310"/>
        <v>2</v>
      </c>
      <c r="BE102" s="408">
        <f t="shared" si="310"/>
        <v>2</v>
      </c>
      <c r="BF102" s="408">
        <f t="shared" si="310"/>
        <v>2</v>
      </c>
      <c r="BG102" s="408">
        <f t="shared" si="310"/>
        <v>2</v>
      </c>
      <c r="BH102" s="408">
        <f t="shared" si="310"/>
        <v>2</v>
      </c>
      <c r="BI102" s="408">
        <f t="shared" si="310"/>
        <v>2</v>
      </c>
      <c r="BJ102" s="408">
        <f t="shared" si="310"/>
        <v>2</v>
      </c>
      <c r="BK102" s="408">
        <f t="shared" si="310"/>
        <v>2</v>
      </c>
      <c r="BL102" s="408">
        <f t="shared" si="310"/>
        <v>2</v>
      </c>
      <c r="BM102" s="408">
        <f t="shared" si="310"/>
        <v>2</v>
      </c>
      <c r="BN102" s="409">
        <f t="shared" si="311"/>
        <v>2</v>
      </c>
      <c r="BO102" s="7" t="s">
        <v>19</v>
      </c>
      <c r="BP102" s="14" t="s">
        <v>20</v>
      </c>
      <c r="BQ102" s="70"/>
      <c r="BR102" s="407">
        <v>2</v>
      </c>
      <c r="BS102" s="408">
        <f t="shared" si="312"/>
        <v>2</v>
      </c>
      <c r="BT102" s="408">
        <f t="shared" si="312"/>
        <v>2</v>
      </c>
      <c r="BU102" s="408">
        <f t="shared" si="312"/>
        <v>2</v>
      </c>
      <c r="BV102" s="408">
        <f t="shared" si="312"/>
        <v>2</v>
      </c>
      <c r="BW102" s="408">
        <f t="shared" si="312"/>
        <v>2</v>
      </c>
      <c r="BX102" s="408">
        <f t="shared" si="312"/>
        <v>2</v>
      </c>
      <c r="BY102" s="408">
        <f t="shared" si="312"/>
        <v>2</v>
      </c>
      <c r="BZ102" s="408">
        <f t="shared" si="312"/>
        <v>2</v>
      </c>
      <c r="CA102" s="408">
        <f t="shared" si="312"/>
        <v>2</v>
      </c>
      <c r="CB102" s="408">
        <f t="shared" si="312"/>
        <v>2</v>
      </c>
      <c r="CC102" s="408">
        <f t="shared" si="312"/>
        <v>2</v>
      </c>
      <c r="CD102" s="409">
        <f t="shared" si="305"/>
        <v>2</v>
      </c>
    </row>
    <row r="103" spans="2:82" outlineLevel="1" x14ac:dyDescent="0.2">
      <c r="B103" s="75" t="s">
        <v>232</v>
      </c>
      <c r="C103" s="7" t="s">
        <v>19</v>
      </c>
      <c r="D103" s="14" t="s">
        <v>20</v>
      </c>
      <c r="E103" s="70"/>
      <c r="F103" s="15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7">
        <f t="shared" si="306"/>
        <v>0</v>
      </c>
      <c r="S103" s="7" t="s">
        <v>19</v>
      </c>
      <c r="T103" s="14" t="s">
        <v>20</v>
      </c>
      <c r="U103" s="70"/>
      <c r="V103" s="234">
        <v>0</v>
      </c>
      <c r="W103" s="235">
        <v>0</v>
      </c>
      <c r="X103" s="235">
        <v>0</v>
      </c>
      <c r="Y103" s="235">
        <v>0</v>
      </c>
      <c r="Z103" s="235">
        <v>0</v>
      </c>
      <c r="AA103" s="235">
        <v>0</v>
      </c>
      <c r="AB103" s="235">
        <v>1</v>
      </c>
      <c r="AC103" s="235">
        <v>1</v>
      </c>
      <c r="AD103" s="235">
        <v>1</v>
      </c>
      <c r="AE103" s="235">
        <v>1</v>
      </c>
      <c r="AF103" s="235">
        <v>1</v>
      </c>
      <c r="AG103" s="235">
        <v>1</v>
      </c>
      <c r="AH103" s="220">
        <f t="shared" si="307"/>
        <v>1</v>
      </c>
      <c r="AI103" s="7" t="s">
        <v>19</v>
      </c>
      <c r="AJ103" s="14" t="s">
        <v>20</v>
      </c>
      <c r="AK103" s="70"/>
      <c r="AL103" s="317">
        <v>2</v>
      </c>
      <c r="AM103" s="318">
        <f t="shared" si="308"/>
        <v>2</v>
      </c>
      <c r="AN103" s="318">
        <f t="shared" si="308"/>
        <v>2</v>
      </c>
      <c r="AO103" s="318">
        <f t="shared" si="308"/>
        <v>2</v>
      </c>
      <c r="AP103" s="318">
        <f t="shared" si="308"/>
        <v>2</v>
      </c>
      <c r="AQ103" s="318">
        <f t="shared" si="308"/>
        <v>2</v>
      </c>
      <c r="AR103" s="318">
        <f t="shared" si="308"/>
        <v>2</v>
      </c>
      <c r="AS103" s="318">
        <f t="shared" si="308"/>
        <v>2</v>
      </c>
      <c r="AT103" s="318">
        <f t="shared" si="308"/>
        <v>2</v>
      </c>
      <c r="AU103" s="318">
        <f t="shared" si="308"/>
        <v>2</v>
      </c>
      <c r="AV103" s="318">
        <f t="shared" si="308"/>
        <v>2</v>
      </c>
      <c r="AW103" s="318">
        <f t="shared" si="308"/>
        <v>2</v>
      </c>
      <c r="AX103" s="319">
        <f t="shared" si="309"/>
        <v>2</v>
      </c>
      <c r="AY103" s="7" t="s">
        <v>19</v>
      </c>
      <c r="AZ103" s="14" t="s">
        <v>20</v>
      </c>
      <c r="BA103" s="70"/>
      <c r="BB103" s="407">
        <v>3</v>
      </c>
      <c r="BC103" s="408">
        <f t="shared" si="310"/>
        <v>3</v>
      </c>
      <c r="BD103" s="408">
        <f t="shared" si="310"/>
        <v>3</v>
      </c>
      <c r="BE103" s="408">
        <f t="shared" si="310"/>
        <v>3</v>
      </c>
      <c r="BF103" s="408">
        <f t="shared" si="310"/>
        <v>3</v>
      </c>
      <c r="BG103" s="408">
        <f t="shared" si="310"/>
        <v>3</v>
      </c>
      <c r="BH103" s="408">
        <f t="shared" si="310"/>
        <v>3</v>
      </c>
      <c r="BI103" s="408">
        <f t="shared" si="310"/>
        <v>3</v>
      </c>
      <c r="BJ103" s="408">
        <f t="shared" si="310"/>
        <v>3</v>
      </c>
      <c r="BK103" s="408">
        <f t="shared" si="310"/>
        <v>3</v>
      </c>
      <c r="BL103" s="408">
        <f t="shared" si="310"/>
        <v>3</v>
      </c>
      <c r="BM103" s="408">
        <f t="shared" si="310"/>
        <v>3</v>
      </c>
      <c r="BN103" s="409">
        <f t="shared" si="311"/>
        <v>3</v>
      </c>
      <c r="BO103" s="7" t="s">
        <v>19</v>
      </c>
      <c r="BP103" s="14" t="s">
        <v>20</v>
      </c>
      <c r="BQ103" s="70"/>
      <c r="BR103" s="407">
        <v>3</v>
      </c>
      <c r="BS103" s="408">
        <f t="shared" si="312"/>
        <v>3</v>
      </c>
      <c r="BT103" s="408">
        <f t="shared" si="312"/>
        <v>3</v>
      </c>
      <c r="BU103" s="408">
        <f t="shared" si="312"/>
        <v>3</v>
      </c>
      <c r="BV103" s="408">
        <f t="shared" si="312"/>
        <v>3</v>
      </c>
      <c r="BW103" s="408">
        <f t="shared" si="312"/>
        <v>3</v>
      </c>
      <c r="BX103" s="408">
        <f t="shared" si="312"/>
        <v>3</v>
      </c>
      <c r="BY103" s="408">
        <f t="shared" si="312"/>
        <v>3</v>
      </c>
      <c r="BZ103" s="408">
        <f t="shared" si="312"/>
        <v>3</v>
      </c>
      <c r="CA103" s="408">
        <f t="shared" si="312"/>
        <v>3</v>
      </c>
      <c r="CB103" s="408">
        <f t="shared" si="312"/>
        <v>3</v>
      </c>
      <c r="CC103" s="408">
        <f t="shared" si="312"/>
        <v>3</v>
      </c>
      <c r="CD103" s="409">
        <f t="shared" si="305"/>
        <v>3</v>
      </c>
    </row>
    <row r="104" spans="2:82" outlineLevel="1" x14ac:dyDescent="0.2">
      <c r="B104" s="75" t="s">
        <v>234</v>
      </c>
      <c r="C104" s="7" t="s">
        <v>19</v>
      </c>
      <c r="D104" s="14" t="s">
        <v>20</v>
      </c>
      <c r="E104" s="70"/>
      <c r="F104" s="15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7">
        <f t="shared" si="306"/>
        <v>0</v>
      </c>
      <c r="S104" s="7" t="s">
        <v>19</v>
      </c>
      <c r="T104" s="14" t="s">
        <v>20</v>
      </c>
      <c r="U104" s="70"/>
      <c r="V104" s="234">
        <v>0</v>
      </c>
      <c r="W104" s="235">
        <v>0</v>
      </c>
      <c r="X104" s="235">
        <v>0</v>
      </c>
      <c r="Y104" s="235">
        <v>1</v>
      </c>
      <c r="Z104" s="235">
        <v>1</v>
      </c>
      <c r="AA104" s="235">
        <v>1</v>
      </c>
      <c r="AB104" s="235">
        <v>2</v>
      </c>
      <c r="AC104" s="235">
        <v>2</v>
      </c>
      <c r="AD104" s="235">
        <v>2</v>
      </c>
      <c r="AE104" s="235">
        <v>3</v>
      </c>
      <c r="AF104" s="235">
        <v>3</v>
      </c>
      <c r="AG104" s="235">
        <v>3</v>
      </c>
      <c r="AH104" s="220">
        <f t="shared" si="307"/>
        <v>3</v>
      </c>
      <c r="AI104" s="7" t="s">
        <v>19</v>
      </c>
      <c r="AJ104" s="14" t="s">
        <v>20</v>
      </c>
      <c r="AK104" s="70"/>
      <c r="AL104" s="317">
        <f t="shared" si="313"/>
        <v>3</v>
      </c>
      <c r="AM104" s="318">
        <f t="shared" si="308"/>
        <v>3</v>
      </c>
      <c r="AN104" s="318">
        <f t="shared" si="308"/>
        <v>3</v>
      </c>
      <c r="AO104" s="318">
        <f t="shared" si="308"/>
        <v>3</v>
      </c>
      <c r="AP104" s="318">
        <f t="shared" si="308"/>
        <v>3</v>
      </c>
      <c r="AQ104" s="318">
        <f t="shared" si="308"/>
        <v>3</v>
      </c>
      <c r="AR104" s="318">
        <f t="shared" si="308"/>
        <v>3</v>
      </c>
      <c r="AS104" s="318">
        <f t="shared" si="308"/>
        <v>3</v>
      </c>
      <c r="AT104" s="318">
        <f t="shared" si="308"/>
        <v>3</v>
      </c>
      <c r="AU104" s="318">
        <f t="shared" si="308"/>
        <v>3</v>
      </c>
      <c r="AV104" s="318">
        <f t="shared" si="308"/>
        <v>3</v>
      </c>
      <c r="AW104" s="318">
        <f t="shared" si="308"/>
        <v>3</v>
      </c>
      <c r="AX104" s="319">
        <f t="shared" si="308"/>
        <v>3</v>
      </c>
      <c r="AY104" s="7" t="s">
        <v>19</v>
      </c>
      <c r="AZ104" s="14" t="s">
        <v>20</v>
      </c>
      <c r="BA104" s="70"/>
      <c r="BB104" s="407">
        <v>7</v>
      </c>
      <c r="BC104" s="408">
        <f t="shared" si="310"/>
        <v>7</v>
      </c>
      <c r="BD104" s="408">
        <f t="shared" si="310"/>
        <v>7</v>
      </c>
      <c r="BE104" s="408">
        <f t="shared" si="310"/>
        <v>7</v>
      </c>
      <c r="BF104" s="408">
        <f t="shared" si="310"/>
        <v>7</v>
      </c>
      <c r="BG104" s="408">
        <f t="shared" si="310"/>
        <v>7</v>
      </c>
      <c r="BH104" s="408">
        <f t="shared" si="310"/>
        <v>7</v>
      </c>
      <c r="BI104" s="408">
        <f t="shared" si="310"/>
        <v>7</v>
      </c>
      <c r="BJ104" s="408">
        <f t="shared" si="310"/>
        <v>7</v>
      </c>
      <c r="BK104" s="408">
        <f t="shared" si="310"/>
        <v>7</v>
      </c>
      <c r="BL104" s="408">
        <f t="shared" si="310"/>
        <v>7</v>
      </c>
      <c r="BM104" s="408">
        <f t="shared" si="310"/>
        <v>7</v>
      </c>
      <c r="BN104" s="409">
        <f t="shared" si="310"/>
        <v>7</v>
      </c>
      <c r="BO104" s="7" t="s">
        <v>19</v>
      </c>
      <c r="BP104" s="14" t="s">
        <v>20</v>
      </c>
      <c r="BQ104" s="70"/>
      <c r="BR104" s="407">
        <v>7</v>
      </c>
      <c r="BS104" s="408">
        <f t="shared" si="312"/>
        <v>7</v>
      </c>
      <c r="BT104" s="408">
        <f t="shared" si="312"/>
        <v>7</v>
      </c>
      <c r="BU104" s="408">
        <f t="shared" si="312"/>
        <v>7</v>
      </c>
      <c r="BV104" s="408">
        <f t="shared" si="312"/>
        <v>7</v>
      </c>
      <c r="BW104" s="408">
        <f t="shared" si="312"/>
        <v>7</v>
      </c>
      <c r="BX104" s="408">
        <f t="shared" si="312"/>
        <v>7</v>
      </c>
      <c r="BY104" s="408">
        <f t="shared" si="312"/>
        <v>7</v>
      </c>
      <c r="BZ104" s="408">
        <f t="shared" si="312"/>
        <v>7</v>
      </c>
      <c r="CA104" s="408">
        <f t="shared" si="312"/>
        <v>7</v>
      </c>
      <c r="CB104" s="408">
        <f t="shared" si="312"/>
        <v>7</v>
      </c>
      <c r="CC104" s="408">
        <f t="shared" si="312"/>
        <v>7</v>
      </c>
      <c r="CD104" s="409">
        <f t="shared" ref="CD104:CD110" si="315">CC104</f>
        <v>7</v>
      </c>
    </row>
    <row r="105" spans="2:82" outlineLevel="1" x14ac:dyDescent="0.2">
      <c r="B105" s="75" t="s">
        <v>233</v>
      </c>
      <c r="C105" s="7" t="s">
        <v>19</v>
      </c>
      <c r="D105" s="14" t="s">
        <v>20</v>
      </c>
      <c r="E105" s="70"/>
      <c r="F105" s="15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8">
        <v>0</v>
      </c>
      <c r="R105" s="17">
        <f t="shared" si="306"/>
        <v>0</v>
      </c>
      <c r="S105" s="7" t="s">
        <v>19</v>
      </c>
      <c r="T105" s="14" t="s">
        <v>20</v>
      </c>
      <c r="U105" s="70"/>
      <c r="V105" s="234">
        <v>0</v>
      </c>
      <c r="W105" s="235">
        <v>0</v>
      </c>
      <c r="X105" s="235">
        <v>0</v>
      </c>
      <c r="Y105" s="235">
        <v>0</v>
      </c>
      <c r="Z105" s="235">
        <v>0</v>
      </c>
      <c r="AA105" s="235">
        <v>0</v>
      </c>
      <c r="AB105" s="235">
        <v>0</v>
      </c>
      <c r="AC105" s="235">
        <v>0</v>
      </c>
      <c r="AD105" s="235">
        <v>0</v>
      </c>
      <c r="AE105" s="235">
        <v>0</v>
      </c>
      <c r="AF105" s="235">
        <v>0</v>
      </c>
      <c r="AG105" s="235">
        <v>0</v>
      </c>
      <c r="AH105" s="220">
        <f t="shared" si="307"/>
        <v>0</v>
      </c>
      <c r="AI105" s="7" t="s">
        <v>19</v>
      </c>
      <c r="AJ105" s="14" t="s">
        <v>20</v>
      </c>
      <c r="AK105" s="70"/>
      <c r="AL105" s="317">
        <f t="shared" si="313"/>
        <v>0</v>
      </c>
      <c r="AM105" s="318">
        <f t="shared" si="308"/>
        <v>0</v>
      </c>
      <c r="AN105" s="318">
        <f t="shared" si="308"/>
        <v>0</v>
      </c>
      <c r="AO105" s="318">
        <f t="shared" si="308"/>
        <v>0</v>
      </c>
      <c r="AP105" s="318">
        <f t="shared" si="308"/>
        <v>0</v>
      </c>
      <c r="AQ105" s="318">
        <f t="shared" si="308"/>
        <v>0</v>
      </c>
      <c r="AR105" s="318">
        <f t="shared" si="308"/>
        <v>0</v>
      </c>
      <c r="AS105" s="318">
        <f t="shared" si="308"/>
        <v>0</v>
      </c>
      <c r="AT105" s="318">
        <f t="shared" si="308"/>
        <v>0</v>
      </c>
      <c r="AU105" s="318">
        <f t="shared" si="308"/>
        <v>0</v>
      </c>
      <c r="AV105" s="318">
        <f t="shared" si="308"/>
        <v>0</v>
      </c>
      <c r="AW105" s="318">
        <f t="shared" si="308"/>
        <v>0</v>
      </c>
      <c r="AX105" s="319">
        <f t="shared" si="308"/>
        <v>0</v>
      </c>
      <c r="AY105" s="7" t="s">
        <v>19</v>
      </c>
      <c r="AZ105" s="14" t="s">
        <v>20</v>
      </c>
      <c r="BA105" s="70"/>
      <c r="BB105" s="407">
        <v>0</v>
      </c>
      <c r="BC105" s="408">
        <f t="shared" si="310"/>
        <v>0</v>
      </c>
      <c r="BD105" s="408">
        <f t="shared" si="310"/>
        <v>0</v>
      </c>
      <c r="BE105" s="408">
        <f t="shared" si="310"/>
        <v>0</v>
      </c>
      <c r="BF105" s="408">
        <f t="shared" si="310"/>
        <v>0</v>
      </c>
      <c r="BG105" s="408">
        <f t="shared" si="310"/>
        <v>0</v>
      </c>
      <c r="BH105" s="408">
        <f t="shared" si="310"/>
        <v>0</v>
      </c>
      <c r="BI105" s="408">
        <f t="shared" si="310"/>
        <v>0</v>
      </c>
      <c r="BJ105" s="408">
        <f t="shared" si="310"/>
        <v>0</v>
      </c>
      <c r="BK105" s="408">
        <f t="shared" si="310"/>
        <v>0</v>
      </c>
      <c r="BL105" s="408">
        <f t="shared" si="310"/>
        <v>0</v>
      </c>
      <c r="BM105" s="408">
        <f t="shared" si="310"/>
        <v>0</v>
      </c>
      <c r="BN105" s="409">
        <f t="shared" si="310"/>
        <v>0</v>
      </c>
      <c r="BO105" s="7" t="s">
        <v>19</v>
      </c>
      <c r="BP105" s="14" t="s">
        <v>20</v>
      </c>
      <c r="BQ105" s="70"/>
      <c r="BR105" s="407">
        <v>0</v>
      </c>
      <c r="BS105" s="408">
        <f t="shared" si="312"/>
        <v>0</v>
      </c>
      <c r="BT105" s="408">
        <f t="shared" si="312"/>
        <v>0</v>
      </c>
      <c r="BU105" s="408">
        <f t="shared" si="312"/>
        <v>0</v>
      </c>
      <c r="BV105" s="408">
        <f t="shared" si="312"/>
        <v>0</v>
      </c>
      <c r="BW105" s="408">
        <f t="shared" si="312"/>
        <v>0</v>
      </c>
      <c r="BX105" s="408">
        <f t="shared" si="312"/>
        <v>0</v>
      </c>
      <c r="BY105" s="408">
        <f t="shared" si="312"/>
        <v>0</v>
      </c>
      <c r="BZ105" s="408">
        <f t="shared" si="312"/>
        <v>0</v>
      </c>
      <c r="CA105" s="408">
        <f t="shared" si="312"/>
        <v>0</v>
      </c>
      <c r="CB105" s="408">
        <f t="shared" si="312"/>
        <v>0</v>
      </c>
      <c r="CC105" s="408">
        <f t="shared" si="312"/>
        <v>0</v>
      </c>
      <c r="CD105" s="409">
        <f t="shared" si="315"/>
        <v>0</v>
      </c>
    </row>
    <row r="106" spans="2:82" outlineLevel="1" x14ac:dyDescent="0.2">
      <c r="B106" s="75" t="s">
        <v>132</v>
      </c>
      <c r="C106" s="7" t="s">
        <v>19</v>
      </c>
      <c r="D106" s="14" t="s">
        <v>20</v>
      </c>
      <c r="E106" s="70"/>
      <c r="F106" s="15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8">
        <v>0</v>
      </c>
      <c r="R106" s="17">
        <f t="shared" si="306"/>
        <v>0</v>
      </c>
      <c r="S106" s="7" t="s">
        <v>19</v>
      </c>
      <c r="T106" s="14" t="s">
        <v>20</v>
      </c>
      <c r="U106" s="70"/>
      <c r="V106" s="234">
        <v>0</v>
      </c>
      <c r="W106" s="235">
        <v>0</v>
      </c>
      <c r="X106" s="235">
        <v>0</v>
      </c>
      <c r="Y106" s="235">
        <v>0</v>
      </c>
      <c r="Z106" s="235">
        <v>0</v>
      </c>
      <c r="AA106" s="235">
        <v>0</v>
      </c>
      <c r="AB106" s="235">
        <v>0</v>
      </c>
      <c r="AC106" s="235">
        <v>0</v>
      </c>
      <c r="AD106" s="235">
        <v>0</v>
      </c>
      <c r="AE106" s="235">
        <v>0</v>
      </c>
      <c r="AF106" s="235">
        <v>0</v>
      </c>
      <c r="AG106" s="235">
        <v>0</v>
      </c>
      <c r="AH106" s="220">
        <f t="shared" si="307"/>
        <v>0</v>
      </c>
      <c r="AI106" s="7" t="s">
        <v>19</v>
      </c>
      <c r="AJ106" s="14" t="s">
        <v>20</v>
      </c>
      <c r="AK106" s="70"/>
      <c r="AL106" s="317">
        <f t="shared" si="313"/>
        <v>0</v>
      </c>
      <c r="AM106" s="318">
        <f t="shared" si="308"/>
        <v>0</v>
      </c>
      <c r="AN106" s="318">
        <f t="shared" si="308"/>
        <v>0</v>
      </c>
      <c r="AO106" s="318">
        <f t="shared" si="308"/>
        <v>0</v>
      </c>
      <c r="AP106" s="318">
        <f t="shared" si="308"/>
        <v>0</v>
      </c>
      <c r="AQ106" s="318">
        <f t="shared" si="308"/>
        <v>0</v>
      </c>
      <c r="AR106" s="318">
        <f t="shared" si="308"/>
        <v>0</v>
      </c>
      <c r="AS106" s="318">
        <f t="shared" si="308"/>
        <v>0</v>
      </c>
      <c r="AT106" s="318">
        <f t="shared" si="308"/>
        <v>0</v>
      </c>
      <c r="AU106" s="318">
        <f t="shared" si="308"/>
        <v>0</v>
      </c>
      <c r="AV106" s="318">
        <f t="shared" si="308"/>
        <v>0</v>
      </c>
      <c r="AW106" s="318">
        <f t="shared" si="308"/>
        <v>0</v>
      </c>
      <c r="AX106" s="319">
        <f t="shared" si="308"/>
        <v>0</v>
      </c>
      <c r="AY106" s="7" t="s">
        <v>19</v>
      </c>
      <c r="AZ106" s="14" t="s">
        <v>20</v>
      </c>
      <c r="BA106" s="70"/>
      <c r="BB106" s="407">
        <v>1</v>
      </c>
      <c r="BC106" s="408">
        <f t="shared" si="310"/>
        <v>1</v>
      </c>
      <c r="BD106" s="408">
        <f t="shared" si="310"/>
        <v>1</v>
      </c>
      <c r="BE106" s="408">
        <f t="shared" si="310"/>
        <v>1</v>
      </c>
      <c r="BF106" s="408">
        <f t="shared" si="310"/>
        <v>1</v>
      </c>
      <c r="BG106" s="408">
        <f t="shared" si="310"/>
        <v>1</v>
      </c>
      <c r="BH106" s="408">
        <f t="shared" si="310"/>
        <v>1</v>
      </c>
      <c r="BI106" s="408">
        <f t="shared" si="310"/>
        <v>1</v>
      </c>
      <c r="BJ106" s="408">
        <f t="shared" si="310"/>
        <v>1</v>
      </c>
      <c r="BK106" s="408">
        <f t="shared" si="310"/>
        <v>1</v>
      </c>
      <c r="BL106" s="408">
        <f t="shared" si="310"/>
        <v>1</v>
      </c>
      <c r="BM106" s="408">
        <f t="shared" si="310"/>
        <v>1</v>
      </c>
      <c r="BN106" s="409">
        <f t="shared" si="310"/>
        <v>1</v>
      </c>
      <c r="BO106" s="7" t="s">
        <v>19</v>
      </c>
      <c r="BP106" s="14" t="s">
        <v>20</v>
      </c>
      <c r="BQ106" s="70"/>
      <c r="BR106" s="407">
        <v>1</v>
      </c>
      <c r="BS106" s="408">
        <f t="shared" si="312"/>
        <v>1</v>
      </c>
      <c r="BT106" s="408">
        <f t="shared" si="312"/>
        <v>1</v>
      </c>
      <c r="BU106" s="408">
        <f t="shared" si="312"/>
        <v>1</v>
      </c>
      <c r="BV106" s="408">
        <f t="shared" si="312"/>
        <v>1</v>
      </c>
      <c r="BW106" s="408">
        <f t="shared" si="312"/>
        <v>1</v>
      </c>
      <c r="BX106" s="408">
        <f t="shared" si="312"/>
        <v>1</v>
      </c>
      <c r="BY106" s="408">
        <f t="shared" si="312"/>
        <v>1</v>
      </c>
      <c r="BZ106" s="408">
        <f t="shared" si="312"/>
        <v>1</v>
      </c>
      <c r="CA106" s="408">
        <f t="shared" si="312"/>
        <v>1</v>
      </c>
      <c r="CB106" s="408">
        <f t="shared" si="312"/>
        <v>1</v>
      </c>
      <c r="CC106" s="408">
        <f t="shared" si="312"/>
        <v>1</v>
      </c>
      <c r="CD106" s="409">
        <f t="shared" si="315"/>
        <v>1</v>
      </c>
    </row>
    <row r="107" spans="2:82" outlineLevel="1" x14ac:dyDescent="0.2">
      <c r="B107" s="75" t="s">
        <v>133</v>
      </c>
      <c r="C107" s="7" t="s">
        <v>19</v>
      </c>
      <c r="D107" s="14" t="s">
        <v>20</v>
      </c>
      <c r="E107" s="70"/>
      <c r="F107" s="15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8">
        <v>0</v>
      </c>
      <c r="R107" s="17">
        <f t="shared" si="306"/>
        <v>0</v>
      </c>
      <c r="S107" s="7" t="s">
        <v>19</v>
      </c>
      <c r="T107" s="14" t="s">
        <v>20</v>
      </c>
      <c r="U107" s="70"/>
      <c r="V107" s="234">
        <v>0</v>
      </c>
      <c r="W107" s="235">
        <v>0</v>
      </c>
      <c r="X107" s="235">
        <v>0</v>
      </c>
      <c r="Y107" s="235">
        <v>0</v>
      </c>
      <c r="Z107" s="235">
        <v>0</v>
      </c>
      <c r="AA107" s="235">
        <v>0</v>
      </c>
      <c r="AB107" s="235">
        <v>0</v>
      </c>
      <c r="AC107" s="235">
        <v>0</v>
      </c>
      <c r="AD107" s="235">
        <v>0</v>
      </c>
      <c r="AE107" s="235">
        <v>0</v>
      </c>
      <c r="AF107" s="235">
        <v>0</v>
      </c>
      <c r="AG107" s="235">
        <v>0</v>
      </c>
      <c r="AH107" s="220">
        <f t="shared" si="307"/>
        <v>0</v>
      </c>
      <c r="AI107" s="7" t="s">
        <v>19</v>
      </c>
      <c r="AJ107" s="14" t="s">
        <v>20</v>
      </c>
      <c r="AK107" s="70"/>
      <c r="AL107" s="317">
        <f t="shared" si="313"/>
        <v>0</v>
      </c>
      <c r="AM107" s="318">
        <f t="shared" si="308"/>
        <v>0</v>
      </c>
      <c r="AN107" s="318">
        <f t="shared" si="308"/>
        <v>0</v>
      </c>
      <c r="AO107" s="318">
        <f t="shared" si="308"/>
        <v>0</v>
      </c>
      <c r="AP107" s="318">
        <f t="shared" si="308"/>
        <v>0</v>
      </c>
      <c r="AQ107" s="318">
        <f t="shared" si="308"/>
        <v>0</v>
      </c>
      <c r="AR107" s="318">
        <f t="shared" si="308"/>
        <v>0</v>
      </c>
      <c r="AS107" s="318">
        <f t="shared" si="308"/>
        <v>0</v>
      </c>
      <c r="AT107" s="318">
        <f t="shared" si="308"/>
        <v>0</v>
      </c>
      <c r="AU107" s="318">
        <f t="shared" si="308"/>
        <v>0</v>
      </c>
      <c r="AV107" s="318">
        <f t="shared" si="308"/>
        <v>0</v>
      </c>
      <c r="AW107" s="318">
        <f t="shared" si="308"/>
        <v>0</v>
      </c>
      <c r="AX107" s="319">
        <f t="shared" si="308"/>
        <v>0</v>
      </c>
      <c r="AY107" s="7" t="s">
        <v>19</v>
      </c>
      <c r="AZ107" s="14" t="s">
        <v>20</v>
      </c>
      <c r="BA107" s="70"/>
      <c r="BB107" s="407">
        <v>0</v>
      </c>
      <c r="BC107" s="408">
        <f t="shared" si="310"/>
        <v>0</v>
      </c>
      <c r="BD107" s="408">
        <f t="shared" si="310"/>
        <v>0</v>
      </c>
      <c r="BE107" s="408">
        <f t="shared" si="310"/>
        <v>0</v>
      </c>
      <c r="BF107" s="408">
        <f t="shared" si="310"/>
        <v>0</v>
      </c>
      <c r="BG107" s="408">
        <f t="shared" si="310"/>
        <v>0</v>
      </c>
      <c r="BH107" s="408">
        <f t="shared" si="310"/>
        <v>0</v>
      </c>
      <c r="BI107" s="408">
        <f t="shared" si="310"/>
        <v>0</v>
      </c>
      <c r="BJ107" s="408">
        <f t="shared" si="310"/>
        <v>0</v>
      </c>
      <c r="BK107" s="408">
        <f t="shared" si="310"/>
        <v>0</v>
      </c>
      <c r="BL107" s="408">
        <f t="shared" si="310"/>
        <v>0</v>
      </c>
      <c r="BM107" s="408">
        <f t="shared" si="310"/>
        <v>0</v>
      </c>
      <c r="BN107" s="409">
        <f t="shared" si="310"/>
        <v>0</v>
      </c>
      <c r="BO107" s="7" t="s">
        <v>19</v>
      </c>
      <c r="BP107" s="14" t="s">
        <v>20</v>
      </c>
      <c r="BQ107" s="70"/>
      <c r="BR107" s="407">
        <v>0</v>
      </c>
      <c r="BS107" s="408">
        <f t="shared" si="312"/>
        <v>0</v>
      </c>
      <c r="BT107" s="408">
        <f t="shared" si="312"/>
        <v>0</v>
      </c>
      <c r="BU107" s="408">
        <f t="shared" si="312"/>
        <v>0</v>
      </c>
      <c r="BV107" s="408">
        <f t="shared" si="312"/>
        <v>0</v>
      </c>
      <c r="BW107" s="408">
        <f t="shared" si="312"/>
        <v>0</v>
      </c>
      <c r="BX107" s="408">
        <f t="shared" si="312"/>
        <v>0</v>
      </c>
      <c r="BY107" s="408">
        <f t="shared" si="312"/>
        <v>0</v>
      </c>
      <c r="BZ107" s="408">
        <f t="shared" si="312"/>
        <v>0</v>
      </c>
      <c r="CA107" s="408">
        <f t="shared" si="312"/>
        <v>0</v>
      </c>
      <c r="CB107" s="408">
        <f t="shared" si="312"/>
        <v>0</v>
      </c>
      <c r="CC107" s="408">
        <f t="shared" si="312"/>
        <v>0</v>
      </c>
      <c r="CD107" s="409">
        <f t="shared" si="315"/>
        <v>0</v>
      </c>
    </row>
    <row r="108" spans="2:82" outlineLevel="1" x14ac:dyDescent="0.2">
      <c r="B108" s="75" t="s">
        <v>134</v>
      </c>
      <c r="C108" s="7" t="s">
        <v>19</v>
      </c>
      <c r="D108" s="14" t="s">
        <v>20</v>
      </c>
      <c r="E108" s="70"/>
      <c r="F108" s="15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8">
        <v>0</v>
      </c>
      <c r="R108" s="17">
        <f t="shared" si="306"/>
        <v>0</v>
      </c>
      <c r="S108" s="7" t="s">
        <v>19</v>
      </c>
      <c r="T108" s="14" t="s">
        <v>20</v>
      </c>
      <c r="U108" s="70"/>
      <c r="V108" s="234">
        <v>0</v>
      </c>
      <c r="W108" s="235">
        <v>0</v>
      </c>
      <c r="X108" s="235">
        <v>0</v>
      </c>
      <c r="Y108" s="235">
        <v>0</v>
      </c>
      <c r="Z108" s="235">
        <v>0</v>
      </c>
      <c r="AA108" s="235">
        <v>0</v>
      </c>
      <c r="AB108" s="235">
        <v>0</v>
      </c>
      <c r="AC108" s="235">
        <v>0</v>
      </c>
      <c r="AD108" s="235">
        <v>0</v>
      </c>
      <c r="AE108" s="235">
        <v>0</v>
      </c>
      <c r="AF108" s="235">
        <v>0</v>
      </c>
      <c r="AG108" s="235">
        <v>0</v>
      </c>
      <c r="AH108" s="220">
        <f t="shared" si="307"/>
        <v>0</v>
      </c>
      <c r="AI108" s="7" t="s">
        <v>19</v>
      </c>
      <c r="AJ108" s="14" t="s">
        <v>20</v>
      </c>
      <c r="AK108" s="70"/>
      <c r="AL108" s="317">
        <f t="shared" si="313"/>
        <v>0</v>
      </c>
      <c r="AM108" s="318">
        <f t="shared" si="308"/>
        <v>0</v>
      </c>
      <c r="AN108" s="318">
        <f t="shared" si="308"/>
        <v>0</v>
      </c>
      <c r="AO108" s="318">
        <f t="shared" si="308"/>
        <v>0</v>
      </c>
      <c r="AP108" s="318">
        <f t="shared" si="308"/>
        <v>0</v>
      </c>
      <c r="AQ108" s="318">
        <f t="shared" si="308"/>
        <v>0</v>
      </c>
      <c r="AR108" s="318">
        <f t="shared" si="308"/>
        <v>0</v>
      </c>
      <c r="AS108" s="318">
        <f t="shared" si="308"/>
        <v>0</v>
      </c>
      <c r="AT108" s="318">
        <f t="shared" si="308"/>
        <v>0</v>
      </c>
      <c r="AU108" s="318">
        <f t="shared" si="308"/>
        <v>0</v>
      </c>
      <c r="AV108" s="318">
        <f t="shared" si="308"/>
        <v>0</v>
      </c>
      <c r="AW108" s="318">
        <f t="shared" si="308"/>
        <v>0</v>
      </c>
      <c r="AX108" s="319">
        <f t="shared" si="308"/>
        <v>0</v>
      </c>
      <c r="AY108" s="7" t="s">
        <v>19</v>
      </c>
      <c r="AZ108" s="14" t="s">
        <v>20</v>
      </c>
      <c r="BA108" s="70"/>
      <c r="BB108" s="407">
        <v>0</v>
      </c>
      <c r="BC108" s="408">
        <f t="shared" si="310"/>
        <v>0</v>
      </c>
      <c r="BD108" s="408">
        <f t="shared" si="310"/>
        <v>0</v>
      </c>
      <c r="BE108" s="408">
        <f t="shared" si="310"/>
        <v>0</v>
      </c>
      <c r="BF108" s="408">
        <f t="shared" si="310"/>
        <v>0</v>
      </c>
      <c r="BG108" s="408">
        <f t="shared" si="310"/>
        <v>0</v>
      </c>
      <c r="BH108" s="408">
        <f t="shared" si="310"/>
        <v>0</v>
      </c>
      <c r="BI108" s="408">
        <f t="shared" si="310"/>
        <v>0</v>
      </c>
      <c r="BJ108" s="408">
        <f t="shared" si="310"/>
        <v>0</v>
      </c>
      <c r="BK108" s="408">
        <f t="shared" si="310"/>
        <v>0</v>
      </c>
      <c r="BL108" s="408">
        <f t="shared" si="310"/>
        <v>0</v>
      </c>
      <c r="BM108" s="408">
        <f t="shared" si="310"/>
        <v>0</v>
      </c>
      <c r="BN108" s="409">
        <f t="shared" si="310"/>
        <v>0</v>
      </c>
      <c r="BO108" s="7" t="s">
        <v>19</v>
      </c>
      <c r="BP108" s="14" t="s">
        <v>20</v>
      </c>
      <c r="BQ108" s="70"/>
      <c r="BR108" s="407">
        <v>0</v>
      </c>
      <c r="BS108" s="408">
        <f t="shared" si="312"/>
        <v>0</v>
      </c>
      <c r="BT108" s="408">
        <f t="shared" si="312"/>
        <v>0</v>
      </c>
      <c r="BU108" s="408">
        <f t="shared" si="312"/>
        <v>0</v>
      </c>
      <c r="BV108" s="408">
        <f t="shared" si="312"/>
        <v>0</v>
      </c>
      <c r="BW108" s="408">
        <f t="shared" si="312"/>
        <v>0</v>
      </c>
      <c r="BX108" s="408">
        <f t="shared" si="312"/>
        <v>0</v>
      </c>
      <c r="BY108" s="408">
        <f t="shared" si="312"/>
        <v>0</v>
      </c>
      <c r="BZ108" s="408">
        <f t="shared" si="312"/>
        <v>0</v>
      </c>
      <c r="CA108" s="408">
        <f t="shared" si="312"/>
        <v>0</v>
      </c>
      <c r="CB108" s="408">
        <f t="shared" si="312"/>
        <v>0</v>
      </c>
      <c r="CC108" s="408">
        <f t="shared" si="312"/>
        <v>0</v>
      </c>
      <c r="CD108" s="409">
        <f t="shared" si="315"/>
        <v>0</v>
      </c>
    </row>
    <row r="109" spans="2:82" outlineLevel="1" x14ac:dyDescent="0.2">
      <c r="B109" s="75" t="s">
        <v>135</v>
      </c>
      <c r="C109" s="7" t="s">
        <v>19</v>
      </c>
      <c r="D109" s="14" t="s">
        <v>20</v>
      </c>
      <c r="E109" s="70"/>
      <c r="F109" s="15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8">
        <v>0</v>
      </c>
      <c r="R109" s="17">
        <f t="shared" si="306"/>
        <v>0</v>
      </c>
      <c r="S109" s="7" t="s">
        <v>19</v>
      </c>
      <c r="T109" s="14" t="s">
        <v>20</v>
      </c>
      <c r="U109" s="70"/>
      <c r="V109" s="234">
        <v>0</v>
      </c>
      <c r="W109" s="235">
        <v>0</v>
      </c>
      <c r="X109" s="235">
        <v>0</v>
      </c>
      <c r="Y109" s="235">
        <v>0</v>
      </c>
      <c r="Z109" s="235">
        <v>0</v>
      </c>
      <c r="AA109" s="235">
        <v>0</v>
      </c>
      <c r="AB109" s="235">
        <v>0</v>
      </c>
      <c r="AC109" s="235">
        <v>0</v>
      </c>
      <c r="AD109" s="235">
        <v>0</v>
      </c>
      <c r="AE109" s="235">
        <v>0</v>
      </c>
      <c r="AF109" s="235">
        <v>0</v>
      </c>
      <c r="AG109" s="235">
        <v>0</v>
      </c>
      <c r="AH109" s="220">
        <f t="shared" si="307"/>
        <v>0</v>
      </c>
      <c r="AI109" s="7" t="s">
        <v>19</v>
      </c>
      <c r="AJ109" s="14" t="s">
        <v>20</v>
      </c>
      <c r="AK109" s="70"/>
      <c r="AL109" s="317">
        <f t="shared" si="313"/>
        <v>0</v>
      </c>
      <c r="AM109" s="318">
        <f t="shared" si="308"/>
        <v>0</v>
      </c>
      <c r="AN109" s="318">
        <f t="shared" si="308"/>
        <v>0</v>
      </c>
      <c r="AO109" s="318">
        <f t="shared" si="308"/>
        <v>0</v>
      </c>
      <c r="AP109" s="318">
        <f t="shared" si="308"/>
        <v>0</v>
      </c>
      <c r="AQ109" s="318">
        <f t="shared" si="308"/>
        <v>0</v>
      </c>
      <c r="AR109" s="318">
        <f t="shared" si="308"/>
        <v>0</v>
      </c>
      <c r="AS109" s="318">
        <f t="shared" si="308"/>
        <v>0</v>
      </c>
      <c r="AT109" s="318">
        <f t="shared" si="308"/>
        <v>0</v>
      </c>
      <c r="AU109" s="318">
        <f t="shared" si="308"/>
        <v>0</v>
      </c>
      <c r="AV109" s="318">
        <f t="shared" si="308"/>
        <v>0</v>
      </c>
      <c r="AW109" s="318">
        <f t="shared" si="308"/>
        <v>0</v>
      </c>
      <c r="AX109" s="319">
        <f t="shared" si="308"/>
        <v>0</v>
      </c>
      <c r="AY109" s="7" t="s">
        <v>19</v>
      </c>
      <c r="AZ109" s="14" t="s">
        <v>20</v>
      </c>
      <c r="BA109" s="70"/>
      <c r="BB109" s="407">
        <v>0</v>
      </c>
      <c r="BC109" s="408">
        <f t="shared" si="310"/>
        <v>0</v>
      </c>
      <c r="BD109" s="408">
        <f t="shared" si="310"/>
        <v>0</v>
      </c>
      <c r="BE109" s="408">
        <f t="shared" si="310"/>
        <v>0</v>
      </c>
      <c r="BF109" s="408">
        <f t="shared" si="310"/>
        <v>0</v>
      </c>
      <c r="BG109" s="408">
        <f t="shared" si="310"/>
        <v>0</v>
      </c>
      <c r="BH109" s="408">
        <f t="shared" si="310"/>
        <v>0</v>
      </c>
      <c r="BI109" s="408">
        <f t="shared" si="310"/>
        <v>0</v>
      </c>
      <c r="BJ109" s="408">
        <f t="shared" si="310"/>
        <v>0</v>
      </c>
      <c r="BK109" s="408">
        <f t="shared" si="310"/>
        <v>0</v>
      </c>
      <c r="BL109" s="408">
        <f t="shared" si="310"/>
        <v>0</v>
      </c>
      <c r="BM109" s="408">
        <f t="shared" si="310"/>
        <v>0</v>
      </c>
      <c r="BN109" s="409">
        <f t="shared" si="310"/>
        <v>0</v>
      </c>
      <c r="BO109" s="7" t="s">
        <v>19</v>
      </c>
      <c r="BP109" s="14" t="s">
        <v>20</v>
      </c>
      <c r="BQ109" s="70"/>
      <c r="BR109" s="407">
        <v>0</v>
      </c>
      <c r="BS109" s="408">
        <f t="shared" si="312"/>
        <v>0</v>
      </c>
      <c r="BT109" s="408">
        <f t="shared" si="312"/>
        <v>0</v>
      </c>
      <c r="BU109" s="408">
        <f t="shared" si="312"/>
        <v>0</v>
      </c>
      <c r="BV109" s="408">
        <f t="shared" si="312"/>
        <v>0</v>
      </c>
      <c r="BW109" s="408">
        <f t="shared" si="312"/>
        <v>0</v>
      </c>
      <c r="BX109" s="408">
        <f t="shared" si="312"/>
        <v>0</v>
      </c>
      <c r="BY109" s="408">
        <f t="shared" si="312"/>
        <v>0</v>
      </c>
      <c r="BZ109" s="408">
        <f t="shared" si="312"/>
        <v>0</v>
      </c>
      <c r="CA109" s="408">
        <f t="shared" si="312"/>
        <v>0</v>
      </c>
      <c r="CB109" s="408">
        <f t="shared" si="312"/>
        <v>0</v>
      </c>
      <c r="CC109" s="408">
        <f t="shared" si="312"/>
        <v>0</v>
      </c>
      <c r="CD109" s="409">
        <f t="shared" si="315"/>
        <v>0</v>
      </c>
    </row>
    <row r="110" spans="2:82" outlineLevel="1" x14ac:dyDescent="0.2">
      <c r="B110" s="75" t="s">
        <v>136</v>
      </c>
      <c r="C110" s="7" t="s">
        <v>19</v>
      </c>
      <c r="D110" s="14" t="s">
        <v>20</v>
      </c>
      <c r="E110" s="70"/>
      <c r="F110" s="15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8">
        <v>0</v>
      </c>
      <c r="R110" s="17">
        <f t="shared" si="306"/>
        <v>0</v>
      </c>
      <c r="S110" s="7" t="s">
        <v>19</v>
      </c>
      <c r="T110" s="14" t="s">
        <v>20</v>
      </c>
      <c r="U110" s="70"/>
      <c r="V110" s="234">
        <v>0</v>
      </c>
      <c r="W110" s="235">
        <v>0</v>
      </c>
      <c r="X110" s="235">
        <v>0</v>
      </c>
      <c r="Y110" s="235">
        <v>0</v>
      </c>
      <c r="Z110" s="235">
        <v>0</v>
      </c>
      <c r="AA110" s="235">
        <v>0</v>
      </c>
      <c r="AB110" s="235">
        <v>0</v>
      </c>
      <c r="AC110" s="235">
        <v>0</v>
      </c>
      <c r="AD110" s="235">
        <v>0</v>
      </c>
      <c r="AE110" s="235">
        <v>0</v>
      </c>
      <c r="AF110" s="235">
        <v>0</v>
      </c>
      <c r="AG110" s="235">
        <v>0</v>
      </c>
      <c r="AH110" s="220">
        <f t="shared" si="307"/>
        <v>0</v>
      </c>
      <c r="AI110" s="7" t="s">
        <v>19</v>
      </c>
      <c r="AJ110" s="14" t="s">
        <v>20</v>
      </c>
      <c r="AK110" s="70"/>
      <c r="AL110" s="317">
        <v>0</v>
      </c>
      <c r="AM110" s="318">
        <f t="shared" si="308"/>
        <v>0</v>
      </c>
      <c r="AN110" s="318">
        <f t="shared" si="308"/>
        <v>0</v>
      </c>
      <c r="AO110" s="318">
        <f t="shared" si="308"/>
        <v>0</v>
      </c>
      <c r="AP110" s="318">
        <f>AO110</f>
        <v>0</v>
      </c>
      <c r="AQ110" s="318">
        <f>AP110</f>
        <v>0</v>
      </c>
      <c r="AR110" s="318">
        <f t="shared" si="308"/>
        <v>0</v>
      </c>
      <c r="AS110" s="318">
        <f t="shared" si="308"/>
        <v>0</v>
      </c>
      <c r="AT110" s="318">
        <f t="shared" si="308"/>
        <v>0</v>
      </c>
      <c r="AU110" s="318">
        <f t="shared" si="308"/>
        <v>0</v>
      </c>
      <c r="AV110" s="318">
        <f t="shared" si="308"/>
        <v>0</v>
      </c>
      <c r="AW110" s="318">
        <f t="shared" si="308"/>
        <v>0</v>
      </c>
      <c r="AX110" s="319">
        <f t="shared" si="308"/>
        <v>0</v>
      </c>
      <c r="AY110" s="7" t="s">
        <v>19</v>
      </c>
      <c r="AZ110" s="14" t="s">
        <v>20</v>
      </c>
      <c r="BA110" s="70"/>
      <c r="BB110" s="407">
        <v>1</v>
      </c>
      <c r="BC110" s="408">
        <f t="shared" si="310"/>
        <v>1</v>
      </c>
      <c r="BD110" s="408">
        <f t="shared" si="310"/>
        <v>1</v>
      </c>
      <c r="BE110" s="408">
        <f t="shared" si="310"/>
        <v>1</v>
      </c>
      <c r="BF110" s="408">
        <f t="shared" si="310"/>
        <v>1</v>
      </c>
      <c r="BG110" s="408">
        <f t="shared" si="310"/>
        <v>1</v>
      </c>
      <c r="BH110" s="408">
        <f t="shared" si="310"/>
        <v>1</v>
      </c>
      <c r="BI110" s="408">
        <f t="shared" si="310"/>
        <v>1</v>
      </c>
      <c r="BJ110" s="408">
        <f t="shared" si="310"/>
        <v>1</v>
      </c>
      <c r="BK110" s="408">
        <f t="shared" si="310"/>
        <v>1</v>
      </c>
      <c r="BL110" s="408">
        <f t="shared" si="310"/>
        <v>1</v>
      </c>
      <c r="BM110" s="408">
        <f t="shared" si="310"/>
        <v>1</v>
      </c>
      <c r="BN110" s="409">
        <f t="shared" si="310"/>
        <v>1</v>
      </c>
      <c r="BO110" s="7" t="s">
        <v>19</v>
      </c>
      <c r="BP110" s="14" t="s">
        <v>20</v>
      </c>
      <c r="BQ110" s="70"/>
      <c r="BR110" s="407">
        <v>1</v>
      </c>
      <c r="BS110" s="408">
        <f t="shared" si="312"/>
        <v>1</v>
      </c>
      <c r="BT110" s="408">
        <f t="shared" si="312"/>
        <v>1</v>
      </c>
      <c r="BU110" s="408">
        <f t="shared" si="312"/>
        <v>1</v>
      </c>
      <c r="BV110" s="408">
        <f t="shared" si="312"/>
        <v>1</v>
      </c>
      <c r="BW110" s="408">
        <f t="shared" si="312"/>
        <v>1</v>
      </c>
      <c r="BX110" s="408">
        <f t="shared" si="312"/>
        <v>1</v>
      </c>
      <c r="BY110" s="408">
        <f t="shared" si="312"/>
        <v>1</v>
      </c>
      <c r="BZ110" s="408">
        <f t="shared" si="312"/>
        <v>1</v>
      </c>
      <c r="CA110" s="408">
        <f t="shared" si="312"/>
        <v>1</v>
      </c>
      <c r="CB110" s="408">
        <f t="shared" si="312"/>
        <v>1</v>
      </c>
      <c r="CC110" s="408">
        <f t="shared" si="312"/>
        <v>1</v>
      </c>
      <c r="CD110" s="409">
        <f t="shared" si="315"/>
        <v>1</v>
      </c>
    </row>
    <row r="111" spans="2:82" outlineLevel="1" x14ac:dyDescent="0.2">
      <c r="B111" s="75" t="s">
        <v>137</v>
      </c>
      <c r="C111" s="7" t="s">
        <v>19</v>
      </c>
      <c r="D111" s="14" t="s">
        <v>20</v>
      </c>
      <c r="E111" s="70"/>
      <c r="F111" s="15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8">
        <v>0</v>
      </c>
      <c r="R111" s="17">
        <f t="shared" si="306"/>
        <v>0</v>
      </c>
      <c r="S111" s="7" t="s">
        <v>19</v>
      </c>
      <c r="T111" s="14" t="s">
        <v>20</v>
      </c>
      <c r="U111" s="70"/>
      <c r="V111" s="234">
        <v>0</v>
      </c>
      <c r="W111" s="235">
        <v>0</v>
      </c>
      <c r="X111" s="235">
        <v>0</v>
      </c>
      <c r="Y111" s="235">
        <v>0</v>
      </c>
      <c r="Z111" s="235">
        <v>0</v>
      </c>
      <c r="AA111" s="235">
        <v>0</v>
      </c>
      <c r="AB111" s="235">
        <v>0</v>
      </c>
      <c r="AC111" s="235">
        <v>0</v>
      </c>
      <c r="AD111" s="235">
        <v>0</v>
      </c>
      <c r="AE111" s="235">
        <v>0</v>
      </c>
      <c r="AF111" s="235">
        <v>0</v>
      </c>
      <c r="AG111" s="235">
        <v>0</v>
      </c>
      <c r="AH111" s="220">
        <f t="shared" si="307"/>
        <v>0</v>
      </c>
      <c r="AI111" s="7" t="s">
        <v>19</v>
      </c>
      <c r="AJ111" s="14" t="s">
        <v>20</v>
      </c>
      <c r="AK111" s="70"/>
      <c r="AL111" s="317">
        <v>0</v>
      </c>
      <c r="AM111" s="318">
        <f t="shared" si="308"/>
        <v>0</v>
      </c>
      <c r="AN111" s="318">
        <f t="shared" si="308"/>
        <v>0</v>
      </c>
      <c r="AO111" s="318">
        <f t="shared" si="308"/>
        <v>0</v>
      </c>
      <c r="AP111" s="318">
        <f>AO111</f>
        <v>0</v>
      </c>
      <c r="AQ111" s="318">
        <f>AP111</f>
        <v>0</v>
      </c>
      <c r="AR111" s="318">
        <f t="shared" si="308"/>
        <v>0</v>
      </c>
      <c r="AS111" s="318">
        <f t="shared" si="308"/>
        <v>0</v>
      </c>
      <c r="AT111" s="318">
        <f>AS111</f>
        <v>0</v>
      </c>
      <c r="AU111" s="318">
        <f>AT111</f>
        <v>0</v>
      </c>
      <c r="AV111" s="318">
        <f>AU111</f>
        <v>0</v>
      </c>
      <c r="AW111" s="318">
        <f>AV111</f>
        <v>0</v>
      </c>
      <c r="AX111" s="319">
        <f t="shared" si="308"/>
        <v>0</v>
      </c>
      <c r="AY111" s="7" t="s">
        <v>19</v>
      </c>
      <c r="AZ111" s="14" t="s">
        <v>20</v>
      </c>
      <c r="BA111" s="70"/>
      <c r="BB111" s="407">
        <v>0</v>
      </c>
      <c r="BC111" s="408">
        <f t="shared" si="310"/>
        <v>0</v>
      </c>
      <c r="BD111" s="408">
        <f t="shared" si="310"/>
        <v>0</v>
      </c>
      <c r="BE111" s="408">
        <f t="shared" si="310"/>
        <v>0</v>
      </c>
      <c r="BF111" s="408">
        <f t="shared" si="310"/>
        <v>0</v>
      </c>
      <c r="BG111" s="408">
        <f t="shared" si="310"/>
        <v>0</v>
      </c>
      <c r="BH111" s="408">
        <f t="shared" si="310"/>
        <v>0</v>
      </c>
      <c r="BI111" s="408">
        <f t="shared" ref="BI111:BN111" si="316">BH111</f>
        <v>0</v>
      </c>
      <c r="BJ111" s="408">
        <f t="shared" si="316"/>
        <v>0</v>
      </c>
      <c r="BK111" s="408">
        <f t="shared" si="316"/>
        <v>0</v>
      </c>
      <c r="BL111" s="408">
        <f t="shared" si="316"/>
        <v>0</v>
      </c>
      <c r="BM111" s="408">
        <f t="shared" si="316"/>
        <v>0</v>
      </c>
      <c r="BN111" s="409">
        <f t="shared" si="316"/>
        <v>0</v>
      </c>
      <c r="BO111" s="7" t="s">
        <v>19</v>
      </c>
      <c r="BP111" s="14" t="s">
        <v>20</v>
      </c>
      <c r="BQ111" s="70"/>
      <c r="BR111" s="407">
        <v>0</v>
      </c>
      <c r="BS111" s="408">
        <f t="shared" si="312"/>
        <v>0</v>
      </c>
      <c r="BT111" s="408">
        <f t="shared" si="312"/>
        <v>0</v>
      </c>
      <c r="BU111" s="408">
        <f t="shared" si="312"/>
        <v>0</v>
      </c>
      <c r="BV111" s="408">
        <f t="shared" si="312"/>
        <v>0</v>
      </c>
      <c r="BW111" s="408">
        <f t="shared" si="312"/>
        <v>0</v>
      </c>
      <c r="BX111" s="408">
        <f t="shared" si="312"/>
        <v>0</v>
      </c>
      <c r="BY111" s="408">
        <f t="shared" si="312"/>
        <v>0</v>
      </c>
      <c r="BZ111" s="408">
        <f t="shared" si="312"/>
        <v>0</v>
      </c>
      <c r="CA111" s="408">
        <f t="shared" si="312"/>
        <v>0</v>
      </c>
      <c r="CB111" s="408">
        <f t="shared" si="312"/>
        <v>0</v>
      </c>
      <c r="CC111" s="408">
        <f t="shared" si="312"/>
        <v>0</v>
      </c>
      <c r="CD111" s="409">
        <f t="shared" ref="CD111:CD125" si="317">CC111</f>
        <v>0</v>
      </c>
    </row>
    <row r="112" spans="2:82" outlineLevel="1" x14ac:dyDescent="0.2">
      <c r="B112" s="75" t="s">
        <v>180</v>
      </c>
      <c r="C112" s="7" t="s">
        <v>19</v>
      </c>
      <c r="D112" s="14" t="s">
        <v>20</v>
      </c>
      <c r="E112" s="70"/>
      <c r="F112" s="15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8">
        <v>0</v>
      </c>
      <c r="R112" s="17">
        <f t="shared" si="306"/>
        <v>0</v>
      </c>
      <c r="S112" s="7" t="s">
        <v>19</v>
      </c>
      <c r="T112" s="14" t="s">
        <v>20</v>
      </c>
      <c r="U112" s="70"/>
      <c r="V112" s="234">
        <v>0</v>
      </c>
      <c r="W112" s="235">
        <v>0</v>
      </c>
      <c r="X112" s="235">
        <v>0</v>
      </c>
      <c r="Y112" s="235">
        <v>0</v>
      </c>
      <c r="Z112" s="235">
        <v>0</v>
      </c>
      <c r="AA112" s="235">
        <v>0</v>
      </c>
      <c r="AB112" s="235">
        <v>0</v>
      </c>
      <c r="AC112" s="235">
        <v>0</v>
      </c>
      <c r="AD112" s="235">
        <v>0</v>
      </c>
      <c r="AE112" s="235">
        <v>0</v>
      </c>
      <c r="AF112" s="235">
        <v>0</v>
      </c>
      <c r="AG112" s="242">
        <v>0</v>
      </c>
      <c r="AH112" s="220">
        <f t="shared" si="307"/>
        <v>0</v>
      </c>
      <c r="AI112" s="7" t="s">
        <v>19</v>
      </c>
      <c r="AJ112" s="14" t="s">
        <v>20</v>
      </c>
      <c r="AK112" s="70"/>
      <c r="AL112" s="317">
        <f t="shared" si="313"/>
        <v>0</v>
      </c>
      <c r="AM112" s="318">
        <f t="shared" si="308"/>
        <v>0</v>
      </c>
      <c r="AN112" s="318">
        <v>0</v>
      </c>
      <c r="AO112" s="318">
        <v>0</v>
      </c>
      <c r="AP112" s="318">
        <v>0</v>
      </c>
      <c r="AQ112" s="318">
        <v>0</v>
      </c>
      <c r="AR112" s="318">
        <v>0</v>
      </c>
      <c r="AS112" s="318">
        <v>0</v>
      </c>
      <c r="AT112" s="318">
        <v>0</v>
      </c>
      <c r="AU112" s="318">
        <v>0</v>
      </c>
      <c r="AV112" s="318">
        <v>0</v>
      </c>
      <c r="AW112" s="322">
        <v>0</v>
      </c>
      <c r="AX112" s="319">
        <f t="shared" si="308"/>
        <v>0</v>
      </c>
      <c r="AY112" s="7" t="s">
        <v>19</v>
      </c>
      <c r="AZ112" s="14" t="s">
        <v>20</v>
      </c>
      <c r="BA112" s="70"/>
      <c r="BB112" s="407">
        <v>0</v>
      </c>
      <c r="BC112" s="407">
        <v>0</v>
      </c>
      <c r="BD112" s="407">
        <v>0</v>
      </c>
      <c r="BE112" s="407">
        <v>0</v>
      </c>
      <c r="BF112" s="407">
        <v>0</v>
      </c>
      <c r="BG112" s="407">
        <v>0</v>
      </c>
      <c r="BH112" s="407">
        <v>0</v>
      </c>
      <c r="BI112" s="407">
        <v>0</v>
      </c>
      <c r="BJ112" s="407">
        <v>0</v>
      </c>
      <c r="BK112" s="407">
        <v>0</v>
      </c>
      <c r="BL112" s="407">
        <v>0</v>
      </c>
      <c r="BM112" s="407">
        <v>0</v>
      </c>
      <c r="BN112" s="409">
        <f t="shared" ref="BN112:BN127" si="318">BM112</f>
        <v>0</v>
      </c>
      <c r="BO112" s="7" t="s">
        <v>19</v>
      </c>
      <c r="BP112" s="14" t="s">
        <v>20</v>
      </c>
      <c r="BQ112" s="70"/>
      <c r="BR112" s="407">
        <v>0</v>
      </c>
      <c r="BS112" s="407">
        <v>0</v>
      </c>
      <c r="BT112" s="407">
        <v>0</v>
      </c>
      <c r="BU112" s="407">
        <v>0</v>
      </c>
      <c r="BV112" s="407">
        <v>0</v>
      </c>
      <c r="BW112" s="407">
        <v>0</v>
      </c>
      <c r="BX112" s="407">
        <v>0</v>
      </c>
      <c r="BY112" s="407">
        <v>0</v>
      </c>
      <c r="BZ112" s="407">
        <v>0</v>
      </c>
      <c r="CA112" s="407">
        <v>0</v>
      </c>
      <c r="CB112" s="407">
        <v>0</v>
      </c>
      <c r="CC112" s="407">
        <v>0</v>
      </c>
      <c r="CD112" s="409">
        <f t="shared" si="317"/>
        <v>0</v>
      </c>
    </row>
    <row r="113" spans="2:83" outlineLevel="1" x14ac:dyDescent="0.2">
      <c r="B113" s="75" t="s">
        <v>235</v>
      </c>
      <c r="C113" s="7" t="s">
        <v>19</v>
      </c>
      <c r="D113" s="14" t="s">
        <v>20</v>
      </c>
      <c r="E113" s="70"/>
      <c r="F113" s="15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8">
        <v>0</v>
      </c>
      <c r="R113" s="17">
        <f t="shared" si="306"/>
        <v>0</v>
      </c>
      <c r="S113" s="7" t="s">
        <v>19</v>
      </c>
      <c r="T113" s="14" t="s">
        <v>20</v>
      </c>
      <c r="U113" s="70"/>
      <c r="V113" s="234">
        <v>0</v>
      </c>
      <c r="W113" s="235">
        <v>0</v>
      </c>
      <c r="X113" s="235">
        <v>0</v>
      </c>
      <c r="Y113" s="235">
        <v>0</v>
      </c>
      <c r="Z113" s="235">
        <v>0</v>
      </c>
      <c r="AA113" s="235">
        <v>0</v>
      </c>
      <c r="AB113" s="235">
        <v>0</v>
      </c>
      <c r="AC113" s="235">
        <v>0</v>
      </c>
      <c r="AD113" s="235">
        <v>0</v>
      </c>
      <c r="AE113" s="235">
        <v>0</v>
      </c>
      <c r="AF113" s="235">
        <v>0</v>
      </c>
      <c r="AG113" s="242">
        <v>0</v>
      </c>
      <c r="AH113" s="220">
        <f t="shared" si="307"/>
        <v>0</v>
      </c>
      <c r="AI113" s="7" t="s">
        <v>19</v>
      </c>
      <c r="AJ113" s="14" t="s">
        <v>20</v>
      </c>
      <c r="AK113" s="70"/>
      <c r="AL113" s="317">
        <v>4</v>
      </c>
      <c r="AM113" s="318">
        <f t="shared" si="308"/>
        <v>4</v>
      </c>
      <c r="AN113" s="318">
        <f t="shared" ref="AN113:AW113" si="319">AM113</f>
        <v>4</v>
      </c>
      <c r="AO113" s="318">
        <f t="shared" si="319"/>
        <v>4</v>
      </c>
      <c r="AP113" s="318">
        <f t="shared" si="319"/>
        <v>4</v>
      </c>
      <c r="AQ113" s="318">
        <f t="shared" si="319"/>
        <v>4</v>
      </c>
      <c r="AR113" s="318">
        <f t="shared" si="319"/>
        <v>4</v>
      </c>
      <c r="AS113" s="318">
        <f t="shared" si="319"/>
        <v>4</v>
      </c>
      <c r="AT113" s="318">
        <f t="shared" si="319"/>
        <v>4</v>
      </c>
      <c r="AU113" s="318">
        <f t="shared" si="319"/>
        <v>4</v>
      </c>
      <c r="AV113" s="318">
        <f t="shared" si="319"/>
        <v>4</v>
      </c>
      <c r="AW113" s="318">
        <f t="shared" si="319"/>
        <v>4</v>
      </c>
      <c r="AX113" s="319">
        <f t="shared" si="308"/>
        <v>4</v>
      </c>
      <c r="AY113" s="7" t="s">
        <v>19</v>
      </c>
      <c r="AZ113" s="14" t="s">
        <v>20</v>
      </c>
      <c r="BA113" s="70"/>
      <c r="BB113" s="407">
        <v>12</v>
      </c>
      <c r="BC113" s="408">
        <f>BB113</f>
        <v>12</v>
      </c>
      <c r="BD113" s="408">
        <f t="shared" ref="BD113:BM115" si="320">BC113</f>
        <v>12</v>
      </c>
      <c r="BE113" s="408">
        <f t="shared" si="320"/>
        <v>12</v>
      </c>
      <c r="BF113" s="408">
        <f t="shared" si="320"/>
        <v>12</v>
      </c>
      <c r="BG113" s="408">
        <f t="shared" si="320"/>
        <v>12</v>
      </c>
      <c r="BH113" s="408">
        <f t="shared" si="320"/>
        <v>12</v>
      </c>
      <c r="BI113" s="408">
        <f t="shared" si="320"/>
        <v>12</v>
      </c>
      <c r="BJ113" s="408">
        <f t="shared" si="320"/>
        <v>12</v>
      </c>
      <c r="BK113" s="408">
        <f t="shared" si="320"/>
        <v>12</v>
      </c>
      <c r="BL113" s="408">
        <f t="shared" si="320"/>
        <v>12</v>
      </c>
      <c r="BM113" s="408">
        <f t="shared" si="320"/>
        <v>12</v>
      </c>
      <c r="BN113" s="409">
        <f t="shared" si="318"/>
        <v>12</v>
      </c>
      <c r="BO113" s="7" t="s">
        <v>19</v>
      </c>
      <c r="BP113" s="14" t="s">
        <v>20</v>
      </c>
      <c r="BQ113" s="70"/>
      <c r="BR113" s="407">
        <v>12</v>
      </c>
      <c r="BS113" s="408">
        <f t="shared" ref="BS113:CC113" si="321">BR113</f>
        <v>12</v>
      </c>
      <c r="BT113" s="408">
        <f t="shared" si="321"/>
        <v>12</v>
      </c>
      <c r="BU113" s="408">
        <f t="shared" si="321"/>
        <v>12</v>
      </c>
      <c r="BV113" s="408">
        <f t="shared" si="321"/>
        <v>12</v>
      </c>
      <c r="BW113" s="408">
        <f t="shared" si="321"/>
        <v>12</v>
      </c>
      <c r="BX113" s="408">
        <f t="shared" si="321"/>
        <v>12</v>
      </c>
      <c r="BY113" s="408">
        <f t="shared" si="321"/>
        <v>12</v>
      </c>
      <c r="BZ113" s="408">
        <f t="shared" si="321"/>
        <v>12</v>
      </c>
      <c r="CA113" s="408">
        <f t="shared" si="321"/>
        <v>12</v>
      </c>
      <c r="CB113" s="408">
        <f t="shared" si="321"/>
        <v>12</v>
      </c>
      <c r="CC113" s="408">
        <f t="shared" si="321"/>
        <v>12</v>
      </c>
      <c r="CD113" s="409">
        <f t="shared" si="317"/>
        <v>12</v>
      </c>
    </row>
    <row r="114" spans="2:83" outlineLevel="1" x14ac:dyDescent="0.2">
      <c r="B114" s="75" t="s">
        <v>237</v>
      </c>
      <c r="C114" s="7" t="s">
        <v>19</v>
      </c>
      <c r="D114" s="14" t="s">
        <v>20</v>
      </c>
      <c r="E114" s="70"/>
      <c r="F114" s="15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8">
        <v>0</v>
      </c>
      <c r="R114" s="17">
        <f t="shared" si="306"/>
        <v>0</v>
      </c>
      <c r="S114" s="7" t="s">
        <v>19</v>
      </c>
      <c r="T114" s="14" t="s">
        <v>20</v>
      </c>
      <c r="U114" s="70"/>
      <c r="V114" s="234">
        <v>0</v>
      </c>
      <c r="W114" s="235">
        <v>0</v>
      </c>
      <c r="X114" s="235">
        <v>0</v>
      </c>
      <c r="Y114" s="235">
        <v>0</v>
      </c>
      <c r="Z114" s="235">
        <v>0</v>
      </c>
      <c r="AA114" s="235">
        <v>0</v>
      </c>
      <c r="AB114" s="235">
        <v>0</v>
      </c>
      <c r="AC114" s="235">
        <v>0</v>
      </c>
      <c r="AD114" s="235">
        <v>0</v>
      </c>
      <c r="AE114" s="235">
        <v>0</v>
      </c>
      <c r="AF114" s="235">
        <v>0</v>
      </c>
      <c r="AG114" s="242">
        <v>0</v>
      </c>
      <c r="AH114" s="220">
        <f t="shared" si="307"/>
        <v>0</v>
      </c>
      <c r="AI114" s="7" t="s">
        <v>19</v>
      </c>
      <c r="AJ114" s="14" t="s">
        <v>20</v>
      </c>
      <c r="AK114" s="70"/>
      <c r="AL114" s="317">
        <v>0</v>
      </c>
      <c r="AM114" s="318">
        <f>AL114</f>
        <v>0</v>
      </c>
      <c r="AN114" s="318">
        <v>0</v>
      </c>
      <c r="AO114" s="318">
        <v>0</v>
      </c>
      <c r="AP114" s="318">
        <v>0</v>
      </c>
      <c r="AQ114" s="318">
        <v>0</v>
      </c>
      <c r="AR114" s="318">
        <v>0</v>
      </c>
      <c r="AS114" s="318">
        <v>0</v>
      </c>
      <c r="AT114" s="318">
        <v>0</v>
      </c>
      <c r="AU114" s="318">
        <v>0</v>
      </c>
      <c r="AV114" s="318">
        <v>0</v>
      </c>
      <c r="AW114" s="322">
        <v>0</v>
      </c>
      <c r="AX114" s="319">
        <f t="shared" ref="AX114:AX125" si="322">AW114</f>
        <v>0</v>
      </c>
      <c r="AY114" s="7" t="s">
        <v>19</v>
      </c>
      <c r="AZ114" s="14" t="s">
        <v>20</v>
      </c>
      <c r="BA114" s="70"/>
      <c r="BB114" s="407">
        <v>2</v>
      </c>
      <c r="BC114" s="408">
        <f>BB114</f>
        <v>2</v>
      </c>
      <c r="BD114" s="408">
        <f t="shared" si="320"/>
        <v>2</v>
      </c>
      <c r="BE114" s="408">
        <f t="shared" si="320"/>
        <v>2</v>
      </c>
      <c r="BF114" s="408">
        <f t="shared" si="320"/>
        <v>2</v>
      </c>
      <c r="BG114" s="408">
        <f t="shared" si="320"/>
        <v>2</v>
      </c>
      <c r="BH114" s="408">
        <f t="shared" si="320"/>
        <v>2</v>
      </c>
      <c r="BI114" s="408">
        <f t="shared" si="320"/>
        <v>2</v>
      </c>
      <c r="BJ114" s="408">
        <f t="shared" si="320"/>
        <v>2</v>
      </c>
      <c r="BK114" s="408">
        <f t="shared" si="320"/>
        <v>2</v>
      </c>
      <c r="BL114" s="408">
        <f t="shared" si="320"/>
        <v>2</v>
      </c>
      <c r="BM114" s="408">
        <f t="shared" si="320"/>
        <v>2</v>
      </c>
      <c r="BN114" s="409">
        <f t="shared" si="318"/>
        <v>2</v>
      </c>
      <c r="BO114" s="7" t="s">
        <v>19</v>
      </c>
      <c r="BP114" s="14" t="s">
        <v>20</v>
      </c>
      <c r="BQ114" s="70"/>
      <c r="BR114" s="407">
        <v>2</v>
      </c>
      <c r="BS114" s="408">
        <f t="shared" ref="BS114:CC114" si="323">BR114</f>
        <v>2</v>
      </c>
      <c r="BT114" s="408">
        <f t="shared" si="323"/>
        <v>2</v>
      </c>
      <c r="BU114" s="408">
        <f t="shared" si="323"/>
        <v>2</v>
      </c>
      <c r="BV114" s="408">
        <f t="shared" si="323"/>
        <v>2</v>
      </c>
      <c r="BW114" s="408">
        <f t="shared" si="323"/>
        <v>2</v>
      </c>
      <c r="BX114" s="408">
        <f t="shared" si="323"/>
        <v>2</v>
      </c>
      <c r="BY114" s="408">
        <f t="shared" si="323"/>
        <v>2</v>
      </c>
      <c r="BZ114" s="408">
        <f t="shared" si="323"/>
        <v>2</v>
      </c>
      <c r="CA114" s="408">
        <f t="shared" si="323"/>
        <v>2</v>
      </c>
      <c r="CB114" s="408">
        <f t="shared" si="323"/>
        <v>2</v>
      </c>
      <c r="CC114" s="408">
        <f t="shared" si="323"/>
        <v>2</v>
      </c>
      <c r="CD114" s="409">
        <f t="shared" si="317"/>
        <v>2</v>
      </c>
    </row>
    <row r="115" spans="2:83" outlineLevel="1" x14ac:dyDescent="0.2">
      <c r="B115" s="75" t="s">
        <v>238</v>
      </c>
      <c r="C115" s="7" t="s">
        <v>19</v>
      </c>
      <c r="D115" s="14" t="s">
        <v>20</v>
      </c>
      <c r="E115" s="70"/>
      <c r="F115" s="15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8">
        <v>0</v>
      </c>
      <c r="R115" s="17">
        <f t="shared" si="306"/>
        <v>0</v>
      </c>
      <c r="S115" s="7" t="s">
        <v>19</v>
      </c>
      <c r="T115" s="14" t="s">
        <v>20</v>
      </c>
      <c r="U115" s="70"/>
      <c r="V115" s="234">
        <v>0</v>
      </c>
      <c r="W115" s="235">
        <v>0</v>
      </c>
      <c r="X115" s="235">
        <v>0</v>
      </c>
      <c r="Y115" s="235">
        <v>0</v>
      </c>
      <c r="Z115" s="235">
        <v>0</v>
      </c>
      <c r="AA115" s="235">
        <v>0</v>
      </c>
      <c r="AB115" s="235">
        <v>0</v>
      </c>
      <c r="AC115" s="235">
        <v>0</v>
      </c>
      <c r="AD115" s="235">
        <v>0</v>
      </c>
      <c r="AE115" s="235">
        <v>0</v>
      </c>
      <c r="AF115" s="235">
        <v>0</v>
      </c>
      <c r="AG115" s="242">
        <v>0</v>
      </c>
      <c r="AH115" s="220">
        <f t="shared" si="307"/>
        <v>0</v>
      </c>
      <c r="AI115" s="7" t="s">
        <v>19</v>
      </c>
      <c r="AJ115" s="14" t="s">
        <v>20</v>
      </c>
      <c r="AK115" s="70"/>
      <c r="AL115" s="317">
        <v>0</v>
      </c>
      <c r="AM115" s="318">
        <f>AL115</f>
        <v>0</v>
      </c>
      <c r="AN115" s="318">
        <v>0</v>
      </c>
      <c r="AO115" s="318">
        <v>0</v>
      </c>
      <c r="AP115" s="318">
        <v>0</v>
      </c>
      <c r="AQ115" s="318">
        <v>0</v>
      </c>
      <c r="AR115" s="318">
        <v>0</v>
      </c>
      <c r="AS115" s="318">
        <v>0</v>
      </c>
      <c r="AT115" s="318">
        <v>0</v>
      </c>
      <c r="AU115" s="318">
        <v>0</v>
      </c>
      <c r="AV115" s="318">
        <v>0</v>
      </c>
      <c r="AW115" s="322">
        <v>0</v>
      </c>
      <c r="AX115" s="319">
        <f t="shared" si="322"/>
        <v>0</v>
      </c>
      <c r="AY115" s="7" t="s">
        <v>19</v>
      </c>
      <c r="AZ115" s="14" t="s">
        <v>20</v>
      </c>
      <c r="BA115" s="70"/>
      <c r="BB115" s="407">
        <v>2</v>
      </c>
      <c r="BC115" s="408">
        <f>BB115</f>
        <v>2</v>
      </c>
      <c r="BD115" s="408">
        <f t="shared" si="320"/>
        <v>2</v>
      </c>
      <c r="BE115" s="408">
        <f t="shared" si="320"/>
        <v>2</v>
      </c>
      <c r="BF115" s="408">
        <f t="shared" si="320"/>
        <v>2</v>
      </c>
      <c r="BG115" s="408">
        <f t="shared" si="320"/>
        <v>2</v>
      </c>
      <c r="BH115" s="408">
        <f t="shared" si="320"/>
        <v>2</v>
      </c>
      <c r="BI115" s="408">
        <f t="shared" si="320"/>
        <v>2</v>
      </c>
      <c r="BJ115" s="408">
        <f t="shared" si="320"/>
        <v>2</v>
      </c>
      <c r="BK115" s="408">
        <f t="shared" si="320"/>
        <v>2</v>
      </c>
      <c r="BL115" s="408">
        <f t="shared" si="320"/>
        <v>2</v>
      </c>
      <c r="BM115" s="408">
        <f t="shared" si="320"/>
        <v>2</v>
      </c>
      <c r="BN115" s="409">
        <f t="shared" si="318"/>
        <v>2</v>
      </c>
      <c r="BO115" s="7" t="s">
        <v>19</v>
      </c>
      <c r="BP115" s="14" t="s">
        <v>20</v>
      </c>
      <c r="BQ115" s="70"/>
      <c r="BR115" s="407">
        <v>2</v>
      </c>
      <c r="BS115" s="408">
        <f t="shared" ref="BS115:CC115" si="324">BR115</f>
        <v>2</v>
      </c>
      <c r="BT115" s="408">
        <f t="shared" si="324"/>
        <v>2</v>
      </c>
      <c r="BU115" s="408">
        <f t="shared" si="324"/>
        <v>2</v>
      </c>
      <c r="BV115" s="408">
        <f t="shared" si="324"/>
        <v>2</v>
      </c>
      <c r="BW115" s="408">
        <f t="shared" si="324"/>
        <v>2</v>
      </c>
      <c r="BX115" s="408">
        <f t="shared" si="324"/>
        <v>2</v>
      </c>
      <c r="BY115" s="408">
        <f t="shared" si="324"/>
        <v>2</v>
      </c>
      <c r="BZ115" s="408">
        <f t="shared" si="324"/>
        <v>2</v>
      </c>
      <c r="CA115" s="408">
        <f t="shared" si="324"/>
        <v>2</v>
      </c>
      <c r="CB115" s="408">
        <f t="shared" si="324"/>
        <v>2</v>
      </c>
      <c r="CC115" s="408">
        <f t="shared" si="324"/>
        <v>2</v>
      </c>
      <c r="CD115" s="409">
        <f t="shared" si="317"/>
        <v>2</v>
      </c>
    </row>
    <row r="116" spans="2:83" outlineLevel="1" x14ac:dyDescent="0.2">
      <c r="B116" s="75" t="s">
        <v>35</v>
      </c>
      <c r="C116" s="7" t="s">
        <v>19</v>
      </c>
      <c r="D116" s="14" t="s">
        <v>20</v>
      </c>
      <c r="E116" s="70"/>
      <c r="F116" s="15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8">
        <v>0</v>
      </c>
      <c r="R116" s="17">
        <f t="shared" si="306"/>
        <v>0</v>
      </c>
      <c r="S116" s="7" t="s">
        <v>19</v>
      </c>
      <c r="T116" s="14" t="s">
        <v>20</v>
      </c>
      <c r="U116" s="70"/>
      <c r="V116" s="234">
        <v>0</v>
      </c>
      <c r="W116" s="235">
        <v>0</v>
      </c>
      <c r="X116" s="235">
        <v>0</v>
      </c>
      <c r="Y116" s="235">
        <v>0</v>
      </c>
      <c r="Z116" s="235">
        <v>0</v>
      </c>
      <c r="AA116" s="235">
        <v>0</v>
      </c>
      <c r="AB116" s="235">
        <v>0</v>
      </c>
      <c r="AC116" s="235">
        <v>0</v>
      </c>
      <c r="AD116" s="235">
        <v>0</v>
      </c>
      <c r="AE116" s="235">
        <v>0</v>
      </c>
      <c r="AF116" s="235">
        <v>0</v>
      </c>
      <c r="AG116" s="242">
        <v>0</v>
      </c>
      <c r="AH116" s="220">
        <f t="shared" si="307"/>
        <v>0</v>
      </c>
      <c r="AI116" s="7" t="s">
        <v>19</v>
      </c>
      <c r="AJ116" s="14" t="s">
        <v>20</v>
      </c>
      <c r="AK116" s="70"/>
      <c r="AL116" s="317">
        <v>0</v>
      </c>
      <c r="AM116" s="318">
        <f>AL116</f>
        <v>0</v>
      </c>
      <c r="AN116" s="318">
        <v>0</v>
      </c>
      <c r="AO116" s="318">
        <v>0</v>
      </c>
      <c r="AP116" s="318">
        <v>0</v>
      </c>
      <c r="AQ116" s="318">
        <v>0</v>
      </c>
      <c r="AR116" s="318">
        <v>0</v>
      </c>
      <c r="AS116" s="318">
        <v>0</v>
      </c>
      <c r="AT116" s="318">
        <v>0</v>
      </c>
      <c r="AU116" s="318">
        <v>0</v>
      </c>
      <c r="AV116" s="318">
        <v>0</v>
      </c>
      <c r="AW116" s="322">
        <v>0</v>
      </c>
      <c r="AX116" s="319">
        <f t="shared" si="322"/>
        <v>0</v>
      </c>
      <c r="AY116" s="7" t="s">
        <v>19</v>
      </c>
      <c r="AZ116" s="14" t="s">
        <v>20</v>
      </c>
      <c r="BA116" s="70"/>
      <c r="BB116" s="407">
        <f>AX116</f>
        <v>0</v>
      </c>
      <c r="BC116" s="408">
        <v>0</v>
      </c>
      <c r="BD116" s="408">
        <v>0</v>
      </c>
      <c r="BE116" s="408">
        <v>0</v>
      </c>
      <c r="BF116" s="408">
        <v>0</v>
      </c>
      <c r="BG116" s="408">
        <v>0</v>
      </c>
      <c r="BH116" s="408">
        <v>0</v>
      </c>
      <c r="BI116" s="408">
        <v>0</v>
      </c>
      <c r="BJ116" s="408">
        <v>0</v>
      </c>
      <c r="BK116" s="408">
        <v>0</v>
      </c>
      <c r="BL116" s="408">
        <v>0</v>
      </c>
      <c r="BM116" s="441">
        <v>0</v>
      </c>
      <c r="BN116" s="409">
        <f t="shared" si="318"/>
        <v>0</v>
      </c>
      <c r="BO116" s="7" t="s">
        <v>19</v>
      </c>
      <c r="BP116" s="14" t="s">
        <v>20</v>
      </c>
      <c r="BQ116" s="70"/>
      <c r="BR116" s="407">
        <f>BN116</f>
        <v>0</v>
      </c>
      <c r="BS116" s="408">
        <v>0</v>
      </c>
      <c r="BT116" s="408">
        <v>0</v>
      </c>
      <c r="BU116" s="408">
        <v>0</v>
      </c>
      <c r="BV116" s="408">
        <v>0</v>
      </c>
      <c r="BW116" s="408">
        <v>0</v>
      </c>
      <c r="BX116" s="408">
        <v>0</v>
      </c>
      <c r="BY116" s="408">
        <v>0</v>
      </c>
      <c r="BZ116" s="408">
        <v>0</v>
      </c>
      <c r="CA116" s="408">
        <v>0</v>
      </c>
      <c r="CB116" s="408">
        <v>0</v>
      </c>
      <c r="CC116" s="441">
        <v>0</v>
      </c>
      <c r="CD116" s="409">
        <f t="shared" si="317"/>
        <v>0</v>
      </c>
    </row>
    <row r="117" spans="2:83" outlineLevel="1" x14ac:dyDescent="0.2">
      <c r="B117" s="75" t="s">
        <v>35</v>
      </c>
      <c r="C117" s="7" t="s">
        <v>19</v>
      </c>
      <c r="D117" s="14" t="s">
        <v>20</v>
      </c>
      <c r="E117" s="70"/>
      <c r="F117" s="15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8">
        <v>0</v>
      </c>
      <c r="R117" s="17">
        <f t="shared" si="306"/>
        <v>0</v>
      </c>
      <c r="S117" s="7" t="s">
        <v>19</v>
      </c>
      <c r="T117" s="14" t="s">
        <v>20</v>
      </c>
      <c r="U117" s="70"/>
      <c r="V117" s="234">
        <v>0</v>
      </c>
      <c r="W117" s="235">
        <v>0</v>
      </c>
      <c r="X117" s="235">
        <v>0</v>
      </c>
      <c r="Y117" s="235">
        <v>0</v>
      </c>
      <c r="Z117" s="235">
        <v>0</v>
      </c>
      <c r="AA117" s="235">
        <v>0</v>
      </c>
      <c r="AB117" s="235">
        <v>0</v>
      </c>
      <c r="AC117" s="235">
        <v>0</v>
      </c>
      <c r="AD117" s="235">
        <v>0</v>
      </c>
      <c r="AE117" s="235">
        <v>0</v>
      </c>
      <c r="AF117" s="235">
        <v>0</v>
      </c>
      <c r="AG117" s="242">
        <v>0</v>
      </c>
      <c r="AH117" s="220">
        <f t="shared" si="307"/>
        <v>0</v>
      </c>
      <c r="AI117" s="7" t="s">
        <v>19</v>
      </c>
      <c r="AJ117" s="14" t="s">
        <v>20</v>
      </c>
      <c r="AK117" s="70"/>
      <c r="AL117" s="317">
        <v>0</v>
      </c>
      <c r="AM117" s="318">
        <f>AL117</f>
        <v>0</v>
      </c>
      <c r="AN117" s="318">
        <v>0</v>
      </c>
      <c r="AO117" s="318">
        <v>0</v>
      </c>
      <c r="AP117" s="318">
        <v>0</v>
      </c>
      <c r="AQ117" s="318">
        <v>0</v>
      </c>
      <c r="AR117" s="318">
        <v>0</v>
      </c>
      <c r="AS117" s="318">
        <v>0</v>
      </c>
      <c r="AT117" s="318">
        <v>0</v>
      </c>
      <c r="AU117" s="318">
        <v>0</v>
      </c>
      <c r="AV117" s="318">
        <v>0</v>
      </c>
      <c r="AW117" s="322">
        <v>0</v>
      </c>
      <c r="AX117" s="319">
        <f t="shared" si="322"/>
        <v>0</v>
      </c>
      <c r="AY117" s="7" t="s">
        <v>19</v>
      </c>
      <c r="AZ117" s="14" t="s">
        <v>20</v>
      </c>
      <c r="BA117" s="70"/>
      <c r="BB117" s="407">
        <f>AX117</f>
        <v>0</v>
      </c>
      <c r="BC117" s="408">
        <v>0</v>
      </c>
      <c r="BD117" s="408">
        <v>0</v>
      </c>
      <c r="BE117" s="408">
        <v>0</v>
      </c>
      <c r="BF117" s="408">
        <v>0</v>
      </c>
      <c r="BG117" s="408">
        <v>0</v>
      </c>
      <c r="BH117" s="408">
        <v>0</v>
      </c>
      <c r="BI117" s="408">
        <v>0</v>
      </c>
      <c r="BJ117" s="408">
        <v>0</v>
      </c>
      <c r="BK117" s="408">
        <v>0</v>
      </c>
      <c r="BL117" s="408">
        <v>0</v>
      </c>
      <c r="BM117" s="441">
        <v>0</v>
      </c>
      <c r="BN117" s="409">
        <f t="shared" si="318"/>
        <v>0</v>
      </c>
      <c r="BO117" s="7" t="s">
        <v>19</v>
      </c>
      <c r="BP117" s="14" t="s">
        <v>20</v>
      </c>
      <c r="BQ117" s="70"/>
      <c r="BR117" s="407">
        <f>BN117</f>
        <v>0</v>
      </c>
      <c r="BS117" s="408">
        <v>0</v>
      </c>
      <c r="BT117" s="408">
        <v>0</v>
      </c>
      <c r="BU117" s="408">
        <v>0</v>
      </c>
      <c r="BV117" s="408">
        <v>0</v>
      </c>
      <c r="BW117" s="408">
        <v>0</v>
      </c>
      <c r="BX117" s="408">
        <v>0</v>
      </c>
      <c r="BY117" s="408">
        <v>0</v>
      </c>
      <c r="BZ117" s="408">
        <v>0</v>
      </c>
      <c r="CA117" s="408">
        <v>0</v>
      </c>
      <c r="CB117" s="408">
        <v>0</v>
      </c>
      <c r="CC117" s="441">
        <v>0</v>
      </c>
      <c r="CD117" s="409">
        <f t="shared" si="317"/>
        <v>0</v>
      </c>
    </row>
    <row r="118" spans="2:83" outlineLevel="1" x14ac:dyDescent="0.2">
      <c r="B118" s="75" t="s">
        <v>35</v>
      </c>
      <c r="C118" s="7" t="s">
        <v>19</v>
      </c>
      <c r="D118" s="14" t="s">
        <v>20</v>
      </c>
      <c r="E118" s="70"/>
      <c r="F118" s="15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8">
        <v>0</v>
      </c>
      <c r="R118" s="17">
        <f t="shared" si="306"/>
        <v>0</v>
      </c>
      <c r="S118" s="7" t="s">
        <v>19</v>
      </c>
      <c r="T118" s="14" t="s">
        <v>20</v>
      </c>
      <c r="U118" s="70"/>
      <c r="V118" s="234">
        <v>0</v>
      </c>
      <c r="W118" s="235">
        <v>0</v>
      </c>
      <c r="X118" s="235">
        <v>0</v>
      </c>
      <c r="Y118" s="235">
        <v>0</v>
      </c>
      <c r="Z118" s="235">
        <v>0</v>
      </c>
      <c r="AA118" s="235">
        <v>0</v>
      </c>
      <c r="AB118" s="235">
        <v>0</v>
      </c>
      <c r="AC118" s="235">
        <v>0</v>
      </c>
      <c r="AD118" s="235">
        <v>0</v>
      </c>
      <c r="AE118" s="235">
        <v>0</v>
      </c>
      <c r="AF118" s="235">
        <v>0</v>
      </c>
      <c r="AG118" s="242">
        <v>0</v>
      </c>
      <c r="AH118" s="220">
        <f t="shared" si="307"/>
        <v>0</v>
      </c>
      <c r="AI118" s="7" t="s">
        <v>19</v>
      </c>
      <c r="AJ118" s="14" t="s">
        <v>20</v>
      </c>
      <c r="AK118" s="70"/>
      <c r="AL118" s="317">
        <v>0</v>
      </c>
      <c r="AM118" s="318">
        <v>0</v>
      </c>
      <c r="AN118" s="318">
        <v>0</v>
      </c>
      <c r="AO118" s="318">
        <v>0</v>
      </c>
      <c r="AP118" s="318">
        <v>0</v>
      </c>
      <c r="AQ118" s="318">
        <v>0</v>
      </c>
      <c r="AR118" s="318">
        <v>0</v>
      </c>
      <c r="AS118" s="318">
        <v>0</v>
      </c>
      <c r="AT118" s="318">
        <v>0</v>
      </c>
      <c r="AU118" s="318">
        <v>0</v>
      </c>
      <c r="AV118" s="318">
        <v>0</v>
      </c>
      <c r="AW118" s="322">
        <v>0</v>
      </c>
      <c r="AX118" s="319">
        <f t="shared" si="322"/>
        <v>0</v>
      </c>
      <c r="AY118" s="7" t="s">
        <v>19</v>
      </c>
      <c r="AZ118" s="14" t="s">
        <v>20</v>
      </c>
      <c r="BA118" s="70"/>
      <c r="BB118" s="407">
        <v>0</v>
      </c>
      <c r="BC118" s="408">
        <v>0</v>
      </c>
      <c r="BD118" s="408">
        <v>0</v>
      </c>
      <c r="BE118" s="408">
        <v>0</v>
      </c>
      <c r="BF118" s="408">
        <v>0</v>
      </c>
      <c r="BG118" s="408">
        <v>0</v>
      </c>
      <c r="BH118" s="408">
        <v>0</v>
      </c>
      <c r="BI118" s="408">
        <v>0</v>
      </c>
      <c r="BJ118" s="408">
        <v>0</v>
      </c>
      <c r="BK118" s="408">
        <v>0</v>
      </c>
      <c r="BL118" s="408">
        <v>0</v>
      </c>
      <c r="BM118" s="441">
        <v>0</v>
      </c>
      <c r="BN118" s="409">
        <f t="shared" si="318"/>
        <v>0</v>
      </c>
      <c r="BO118" s="7" t="s">
        <v>19</v>
      </c>
      <c r="BP118" s="14" t="s">
        <v>20</v>
      </c>
      <c r="BQ118" s="70"/>
      <c r="BR118" s="407">
        <v>0</v>
      </c>
      <c r="BS118" s="408">
        <v>0</v>
      </c>
      <c r="BT118" s="408">
        <v>0</v>
      </c>
      <c r="BU118" s="408">
        <v>0</v>
      </c>
      <c r="BV118" s="408">
        <v>0</v>
      </c>
      <c r="BW118" s="408">
        <v>0</v>
      </c>
      <c r="BX118" s="408">
        <v>0</v>
      </c>
      <c r="BY118" s="408">
        <v>0</v>
      </c>
      <c r="BZ118" s="408">
        <v>0</v>
      </c>
      <c r="CA118" s="408">
        <v>0</v>
      </c>
      <c r="CB118" s="408">
        <v>0</v>
      </c>
      <c r="CC118" s="441">
        <v>0</v>
      </c>
      <c r="CD118" s="409">
        <f t="shared" si="317"/>
        <v>0</v>
      </c>
    </row>
    <row r="119" spans="2:83" outlineLevel="1" x14ac:dyDescent="0.2">
      <c r="B119" s="75" t="s">
        <v>35</v>
      </c>
      <c r="C119" s="7" t="s">
        <v>19</v>
      </c>
      <c r="D119" s="14" t="s">
        <v>20</v>
      </c>
      <c r="E119" s="70"/>
      <c r="F119" s="15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8">
        <v>0</v>
      </c>
      <c r="R119" s="17">
        <f t="shared" si="306"/>
        <v>0</v>
      </c>
      <c r="S119" s="7" t="s">
        <v>19</v>
      </c>
      <c r="T119" s="14" t="s">
        <v>20</v>
      </c>
      <c r="U119" s="70"/>
      <c r="V119" s="234">
        <v>0</v>
      </c>
      <c r="W119" s="235">
        <v>0</v>
      </c>
      <c r="X119" s="235">
        <v>0</v>
      </c>
      <c r="Y119" s="235">
        <v>0</v>
      </c>
      <c r="Z119" s="235">
        <v>0</v>
      </c>
      <c r="AA119" s="235">
        <v>0</v>
      </c>
      <c r="AB119" s="235">
        <v>0</v>
      </c>
      <c r="AC119" s="235">
        <v>0</v>
      </c>
      <c r="AD119" s="235">
        <v>0</v>
      </c>
      <c r="AE119" s="235">
        <v>0</v>
      </c>
      <c r="AF119" s="235">
        <v>0</v>
      </c>
      <c r="AG119" s="242">
        <v>0</v>
      </c>
      <c r="AH119" s="220">
        <f t="shared" si="307"/>
        <v>0</v>
      </c>
      <c r="AI119" s="7" t="s">
        <v>19</v>
      </c>
      <c r="AJ119" s="14" t="s">
        <v>20</v>
      </c>
      <c r="AK119" s="70"/>
      <c r="AL119" s="317">
        <v>0</v>
      </c>
      <c r="AM119" s="318">
        <v>0</v>
      </c>
      <c r="AN119" s="318">
        <v>0</v>
      </c>
      <c r="AO119" s="318">
        <v>0</v>
      </c>
      <c r="AP119" s="318">
        <v>0</v>
      </c>
      <c r="AQ119" s="318">
        <v>0</v>
      </c>
      <c r="AR119" s="318">
        <v>0</v>
      </c>
      <c r="AS119" s="318">
        <v>0</v>
      </c>
      <c r="AT119" s="318">
        <v>0</v>
      </c>
      <c r="AU119" s="318">
        <v>0</v>
      </c>
      <c r="AV119" s="318">
        <v>0</v>
      </c>
      <c r="AW119" s="322">
        <v>0</v>
      </c>
      <c r="AX119" s="319">
        <f t="shared" si="322"/>
        <v>0</v>
      </c>
      <c r="AY119" s="7" t="s">
        <v>19</v>
      </c>
      <c r="AZ119" s="14" t="s">
        <v>20</v>
      </c>
      <c r="BA119" s="70"/>
      <c r="BB119" s="407">
        <v>0</v>
      </c>
      <c r="BC119" s="408">
        <v>0</v>
      </c>
      <c r="BD119" s="408">
        <v>0</v>
      </c>
      <c r="BE119" s="408">
        <v>0</v>
      </c>
      <c r="BF119" s="408">
        <v>0</v>
      </c>
      <c r="BG119" s="408">
        <v>0</v>
      </c>
      <c r="BH119" s="408">
        <v>0</v>
      </c>
      <c r="BI119" s="408">
        <v>0</v>
      </c>
      <c r="BJ119" s="408">
        <v>0</v>
      </c>
      <c r="BK119" s="408">
        <v>0</v>
      </c>
      <c r="BL119" s="408">
        <v>0</v>
      </c>
      <c r="BM119" s="441">
        <v>0</v>
      </c>
      <c r="BN119" s="409">
        <f t="shared" si="318"/>
        <v>0</v>
      </c>
      <c r="BO119" s="7" t="s">
        <v>19</v>
      </c>
      <c r="BP119" s="14" t="s">
        <v>20</v>
      </c>
      <c r="BQ119" s="70"/>
      <c r="BR119" s="407">
        <v>0</v>
      </c>
      <c r="BS119" s="408">
        <v>0</v>
      </c>
      <c r="BT119" s="408">
        <v>0</v>
      </c>
      <c r="BU119" s="408">
        <v>0</v>
      </c>
      <c r="BV119" s="408">
        <v>0</v>
      </c>
      <c r="BW119" s="408">
        <v>0</v>
      </c>
      <c r="BX119" s="408">
        <v>0</v>
      </c>
      <c r="BY119" s="408">
        <v>0</v>
      </c>
      <c r="BZ119" s="408">
        <v>0</v>
      </c>
      <c r="CA119" s="408">
        <v>0</v>
      </c>
      <c r="CB119" s="408">
        <v>0</v>
      </c>
      <c r="CC119" s="441">
        <v>0</v>
      </c>
      <c r="CD119" s="409">
        <f t="shared" si="317"/>
        <v>0</v>
      </c>
    </row>
    <row r="120" spans="2:83" outlineLevel="1" x14ac:dyDescent="0.2">
      <c r="B120" s="75" t="s">
        <v>35</v>
      </c>
      <c r="C120" s="7" t="s">
        <v>19</v>
      </c>
      <c r="D120" s="14" t="s">
        <v>20</v>
      </c>
      <c r="E120" s="70"/>
      <c r="F120" s="15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8">
        <v>0</v>
      </c>
      <c r="R120" s="17">
        <f t="shared" si="306"/>
        <v>0</v>
      </c>
      <c r="S120" s="7" t="s">
        <v>19</v>
      </c>
      <c r="T120" s="14" t="s">
        <v>20</v>
      </c>
      <c r="U120" s="70"/>
      <c r="V120" s="234">
        <v>0</v>
      </c>
      <c r="W120" s="235">
        <v>0</v>
      </c>
      <c r="X120" s="235">
        <v>0</v>
      </c>
      <c r="Y120" s="235">
        <v>0</v>
      </c>
      <c r="Z120" s="235">
        <v>0</v>
      </c>
      <c r="AA120" s="235">
        <v>0</v>
      </c>
      <c r="AB120" s="235">
        <v>0</v>
      </c>
      <c r="AC120" s="235">
        <v>0</v>
      </c>
      <c r="AD120" s="235">
        <v>0</v>
      </c>
      <c r="AE120" s="235">
        <v>0</v>
      </c>
      <c r="AF120" s="235">
        <v>0</v>
      </c>
      <c r="AG120" s="242">
        <v>0</v>
      </c>
      <c r="AH120" s="220">
        <f t="shared" si="307"/>
        <v>0</v>
      </c>
      <c r="AI120" s="7" t="s">
        <v>19</v>
      </c>
      <c r="AJ120" s="14" t="s">
        <v>20</v>
      </c>
      <c r="AK120" s="70"/>
      <c r="AL120" s="317">
        <v>0</v>
      </c>
      <c r="AM120" s="318">
        <v>0</v>
      </c>
      <c r="AN120" s="318">
        <v>0</v>
      </c>
      <c r="AO120" s="318">
        <v>0</v>
      </c>
      <c r="AP120" s="318">
        <v>0</v>
      </c>
      <c r="AQ120" s="318">
        <v>0</v>
      </c>
      <c r="AR120" s="318">
        <v>0</v>
      </c>
      <c r="AS120" s="318">
        <v>0</v>
      </c>
      <c r="AT120" s="318">
        <v>0</v>
      </c>
      <c r="AU120" s="318">
        <v>0</v>
      </c>
      <c r="AV120" s="318">
        <v>0</v>
      </c>
      <c r="AW120" s="322">
        <v>0</v>
      </c>
      <c r="AX120" s="319">
        <f t="shared" si="322"/>
        <v>0</v>
      </c>
      <c r="AY120" s="7" t="s">
        <v>19</v>
      </c>
      <c r="AZ120" s="14" t="s">
        <v>20</v>
      </c>
      <c r="BA120" s="70"/>
      <c r="BB120" s="407">
        <v>0</v>
      </c>
      <c r="BC120" s="408">
        <v>0</v>
      </c>
      <c r="BD120" s="408">
        <v>0</v>
      </c>
      <c r="BE120" s="408">
        <v>0</v>
      </c>
      <c r="BF120" s="408">
        <v>0</v>
      </c>
      <c r="BG120" s="408">
        <v>0</v>
      </c>
      <c r="BH120" s="408">
        <v>0</v>
      </c>
      <c r="BI120" s="408">
        <v>0</v>
      </c>
      <c r="BJ120" s="408">
        <v>0</v>
      </c>
      <c r="BK120" s="408">
        <v>0</v>
      </c>
      <c r="BL120" s="408">
        <v>0</v>
      </c>
      <c r="BM120" s="441">
        <v>0</v>
      </c>
      <c r="BN120" s="409">
        <f t="shared" si="318"/>
        <v>0</v>
      </c>
      <c r="BO120" s="7" t="s">
        <v>19</v>
      </c>
      <c r="BP120" s="14" t="s">
        <v>20</v>
      </c>
      <c r="BQ120" s="70"/>
      <c r="BR120" s="407">
        <v>0</v>
      </c>
      <c r="BS120" s="408">
        <v>0</v>
      </c>
      <c r="BT120" s="408">
        <v>0</v>
      </c>
      <c r="BU120" s="408">
        <v>0</v>
      </c>
      <c r="BV120" s="408">
        <v>0</v>
      </c>
      <c r="BW120" s="408">
        <v>0</v>
      </c>
      <c r="BX120" s="408">
        <v>0</v>
      </c>
      <c r="BY120" s="408">
        <v>0</v>
      </c>
      <c r="BZ120" s="408">
        <v>0</v>
      </c>
      <c r="CA120" s="408">
        <v>0</v>
      </c>
      <c r="CB120" s="408">
        <v>0</v>
      </c>
      <c r="CC120" s="441">
        <v>0</v>
      </c>
      <c r="CD120" s="409">
        <f t="shared" si="317"/>
        <v>0</v>
      </c>
    </row>
    <row r="121" spans="2:83" outlineLevel="1" x14ac:dyDescent="0.2">
      <c r="B121" s="75" t="s">
        <v>35</v>
      </c>
      <c r="C121" s="7" t="s">
        <v>19</v>
      </c>
      <c r="D121" s="14" t="s">
        <v>20</v>
      </c>
      <c r="E121" s="70"/>
      <c r="F121" s="15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8">
        <v>0</v>
      </c>
      <c r="R121" s="17">
        <f t="shared" si="306"/>
        <v>0</v>
      </c>
      <c r="S121" s="7" t="s">
        <v>19</v>
      </c>
      <c r="T121" s="14" t="s">
        <v>20</v>
      </c>
      <c r="U121" s="70"/>
      <c r="V121" s="234">
        <v>0</v>
      </c>
      <c r="W121" s="235">
        <v>0</v>
      </c>
      <c r="X121" s="235">
        <v>0</v>
      </c>
      <c r="Y121" s="235">
        <v>0</v>
      </c>
      <c r="Z121" s="235">
        <v>0</v>
      </c>
      <c r="AA121" s="235">
        <v>0</v>
      </c>
      <c r="AB121" s="235">
        <v>0</v>
      </c>
      <c r="AC121" s="235">
        <v>0</v>
      </c>
      <c r="AD121" s="235">
        <v>0</v>
      </c>
      <c r="AE121" s="235">
        <v>0</v>
      </c>
      <c r="AF121" s="235">
        <v>0</v>
      </c>
      <c r="AG121" s="242">
        <v>0</v>
      </c>
      <c r="AH121" s="220">
        <f t="shared" si="307"/>
        <v>0</v>
      </c>
      <c r="AI121" s="7" t="s">
        <v>19</v>
      </c>
      <c r="AJ121" s="14" t="s">
        <v>20</v>
      </c>
      <c r="AK121" s="70"/>
      <c r="AL121" s="317">
        <v>0</v>
      </c>
      <c r="AM121" s="318">
        <v>0</v>
      </c>
      <c r="AN121" s="318">
        <v>0</v>
      </c>
      <c r="AO121" s="318">
        <v>0</v>
      </c>
      <c r="AP121" s="318">
        <v>0</v>
      </c>
      <c r="AQ121" s="318">
        <v>0</v>
      </c>
      <c r="AR121" s="318">
        <v>0</v>
      </c>
      <c r="AS121" s="318">
        <v>0</v>
      </c>
      <c r="AT121" s="318">
        <v>0</v>
      </c>
      <c r="AU121" s="318">
        <v>0</v>
      </c>
      <c r="AV121" s="318">
        <v>0</v>
      </c>
      <c r="AW121" s="322">
        <v>0</v>
      </c>
      <c r="AX121" s="319">
        <f t="shared" si="322"/>
        <v>0</v>
      </c>
      <c r="AY121" s="7" t="s">
        <v>19</v>
      </c>
      <c r="AZ121" s="14" t="s">
        <v>20</v>
      </c>
      <c r="BA121" s="70"/>
      <c r="BB121" s="407">
        <v>0</v>
      </c>
      <c r="BC121" s="408">
        <v>0</v>
      </c>
      <c r="BD121" s="408">
        <v>0</v>
      </c>
      <c r="BE121" s="408">
        <v>0</v>
      </c>
      <c r="BF121" s="408">
        <v>0</v>
      </c>
      <c r="BG121" s="408">
        <v>0</v>
      </c>
      <c r="BH121" s="408">
        <v>0</v>
      </c>
      <c r="BI121" s="408">
        <v>0</v>
      </c>
      <c r="BJ121" s="408">
        <v>0</v>
      </c>
      <c r="BK121" s="408">
        <v>0</v>
      </c>
      <c r="BL121" s="408">
        <v>0</v>
      </c>
      <c r="BM121" s="441">
        <v>0</v>
      </c>
      <c r="BN121" s="409">
        <f t="shared" si="318"/>
        <v>0</v>
      </c>
      <c r="BO121" s="7" t="s">
        <v>19</v>
      </c>
      <c r="BP121" s="14" t="s">
        <v>20</v>
      </c>
      <c r="BQ121" s="70"/>
      <c r="BR121" s="407">
        <v>0</v>
      </c>
      <c r="BS121" s="408">
        <v>0</v>
      </c>
      <c r="BT121" s="408">
        <v>0</v>
      </c>
      <c r="BU121" s="408">
        <v>0</v>
      </c>
      <c r="BV121" s="408">
        <v>0</v>
      </c>
      <c r="BW121" s="408">
        <v>0</v>
      </c>
      <c r="BX121" s="408">
        <v>0</v>
      </c>
      <c r="BY121" s="408">
        <v>0</v>
      </c>
      <c r="BZ121" s="408">
        <v>0</v>
      </c>
      <c r="CA121" s="408">
        <v>0</v>
      </c>
      <c r="CB121" s="408">
        <v>0</v>
      </c>
      <c r="CC121" s="441">
        <v>0</v>
      </c>
      <c r="CD121" s="409">
        <f t="shared" si="317"/>
        <v>0</v>
      </c>
    </row>
    <row r="122" spans="2:83" outlineLevel="1" x14ac:dyDescent="0.2">
      <c r="B122" s="75" t="s">
        <v>35</v>
      </c>
      <c r="C122" s="7" t="s">
        <v>19</v>
      </c>
      <c r="D122" s="14" t="s">
        <v>20</v>
      </c>
      <c r="E122" s="70"/>
      <c r="F122" s="15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8">
        <v>0</v>
      </c>
      <c r="R122" s="17">
        <f t="shared" si="306"/>
        <v>0</v>
      </c>
      <c r="S122" s="7" t="s">
        <v>19</v>
      </c>
      <c r="T122" s="14" t="s">
        <v>20</v>
      </c>
      <c r="U122" s="70"/>
      <c r="V122" s="234">
        <v>0</v>
      </c>
      <c r="W122" s="235">
        <v>0</v>
      </c>
      <c r="X122" s="235">
        <v>0</v>
      </c>
      <c r="Y122" s="235">
        <v>0</v>
      </c>
      <c r="Z122" s="235">
        <v>0</v>
      </c>
      <c r="AA122" s="235">
        <v>0</v>
      </c>
      <c r="AB122" s="235">
        <v>0</v>
      </c>
      <c r="AC122" s="235">
        <v>0</v>
      </c>
      <c r="AD122" s="235">
        <v>0</v>
      </c>
      <c r="AE122" s="235">
        <v>0</v>
      </c>
      <c r="AF122" s="235">
        <v>0</v>
      </c>
      <c r="AG122" s="242">
        <v>0</v>
      </c>
      <c r="AH122" s="220">
        <f t="shared" si="307"/>
        <v>0</v>
      </c>
      <c r="AI122" s="7" t="s">
        <v>19</v>
      </c>
      <c r="AJ122" s="14" t="s">
        <v>20</v>
      </c>
      <c r="AK122" s="70"/>
      <c r="AL122" s="317">
        <v>0</v>
      </c>
      <c r="AM122" s="318">
        <v>0</v>
      </c>
      <c r="AN122" s="318">
        <v>0</v>
      </c>
      <c r="AO122" s="318">
        <v>0</v>
      </c>
      <c r="AP122" s="318">
        <v>0</v>
      </c>
      <c r="AQ122" s="318">
        <v>0</v>
      </c>
      <c r="AR122" s="318">
        <v>0</v>
      </c>
      <c r="AS122" s="318">
        <v>0</v>
      </c>
      <c r="AT122" s="318">
        <v>0</v>
      </c>
      <c r="AU122" s="318">
        <v>0</v>
      </c>
      <c r="AV122" s="318">
        <v>0</v>
      </c>
      <c r="AW122" s="322">
        <v>0</v>
      </c>
      <c r="AX122" s="319">
        <f t="shared" si="322"/>
        <v>0</v>
      </c>
      <c r="AY122" s="7" t="s">
        <v>19</v>
      </c>
      <c r="AZ122" s="14" t="s">
        <v>20</v>
      </c>
      <c r="BA122" s="70"/>
      <c r="BB122" s="407">
        <v>0</v>
      </c>
      <c r="BC122" s="408">
        <v>0</v>
      </c>
      <c r="BD122" s="408">
        <v>0</v>
      </c>
      <c r="BE122" s="408">
        <v>0</v>
      </c>
      <c r="BF122" s="408">
        <v>0</v>
      </c>
      <c r="BG122" s="408">
        <v>0</v>
      </c>
      <c r="BH122" s="408">
        <v>0</v>
      </c>
      <c r="BI122" s="408">
        <v>0</v>
      </c>
      <c r="BJ122" s="408">
        <v>0</v>
      </c>
      <c r="BK122" s="408">
        <v>0</v>
      </c>
      <c r="BL122" s="408">
        <v>0</v>
      </c>
      <c r="BM122" s="441">
        <v>0</v>
      </c>
      <c r="BN122" s="409">
        <f t="shared" si="318"/>
        <v>0</v>
      </c>
      <c r="BO122" s="7" t="s">
        <v>19</v>
      </c>
      <c r="BP122" s="14" t="s">
        <v>20</v>
      </c>
      <c r="BQ122" s="70"/>
      <c r="BR122" s="407">
        <v>0</v>
      </c>
      <c r="BS122" s="408">
        <v>0</v>
      </c>
      <c r="BT122" s="408">
        <v>0</v>
      </c>
      <c r="BU122" s="408">
        <v>0</v>
      </c>
      <c r="BV122" s="408">
        <v>0</v>
      </c>
      <c r="BW122" s="408">
        <v>0</v>
      </c>
      <c r="BX122" s="408">
        <v>0</v>
      </c>
      <c r="BY122" s="408">
        <v>0</v>
      </c>
      <c r="BZ122" s="408">
        <v>0</v>
      </c>
      <c r="CA122" s="408">
        <v>0</v>
      </c>
      <c r="CB122" s="408">
        <v>0</v>
      </c>
      <c r="CC122" s="441">
        <v>0</v>
      </c>
      <c r="CD122" s="409">
        <f t="shared" si="317"/>
        <v>0</v>
      </c>
    </row>
    <row r="123" spans="2:83" outlineLevel="1" x14ac:dyDescent="0.2">
      <c r="B123" s="75" t="s">
        <v>35</v>
      </c>
      <c r="C123" s="7" t="s">
        <v>19</v>
      </c>
      <c r="D123" s="14" t="s">
        <v>20</v>
      </c>
      <c r="E123" s="70"/>
      <c r="F123" s="15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8">
        <v>0</v>
      </c>
      <c r="R123" s="17">
        <f t="shared" si="306"/>
        <v>0</v>
      </c>
      <c r="S123" s="7" t="s">
        <v>19</v>
      </c>
      <c r="T123" s="14" t="s">
        <v>20</v>
      </c>
      <c r="U123" s="70"/>
      <c r="V123" s="234">
        <v>0</v>
      </c>
      <c r="W123" s="235">
        <v>0</v>
      </c>
      <c r="X123" s="235">
        <v>0</v>
      </c>
      <c r="Y123" s="235">
        <v>0</v>
      </c>
      <c r="Z123" s="235">
        <v>0</v>
      </c>
      <c r="AA123" s="235">
        <v>0</v>
      </c>
      <c r="AB123" s="235">
        <v>0</v>
      </c>
      <c r="AC123" s="235">
        <v>0</v>
      </c>
      <c r="AD123" s="235">
        <v>0</v>
      </c>
      <c r="AE123" s="235">
        <v>0</v>
      </c>
      <c r="AF123" s="235">
        <v>0</v>
      </c>
      <c r="AG123" s="242">
        <v>0</v>
      </c>
      <c r="AH123" s="220">
        <f t="shared" si="307"/>
        <v>0</v>
      </c>
      <c r="AI123" s="7" t="s">
        <v>19</v>
      </c>
      <c r="AJ123" s="14" t="s">
        <v>20</v>
      </c>
      <c r="AK123" s="70"/>
      <c r="AL123" s="317">
        <v>0</v>
      </c>
      <c r="AM123" s="318">
        <v>0</v>
      </c>
      <c r="AN123" s="318">
        <v>0</v>
      </c>
      <c r="AO123" s="318">
        <v>0</v>
      </c>
      <c r="AP123" s="318">
        <v>0</v>
      </c>
      <c r="AQ123" s="318">
        <v>0</v>
      </c>
      <c r="AR123" s="318">
        <v>0</v>
      </c>
      <c r="AS123" s="318">
        <v>0</v>
      </c>
      <c r="AT123" s="318">
        <v>0</v>
      </c>
      <c r="AU123" s="318">
        <v>0</v>
      </c>
      <c r="AV123" s="318">
        <v>0</v>
      </c>
      <c r="AW123" s="322">
        <v>0</v>
      </c>
      <c r="AX123" s="319">
        <f t="shared" si="322"/>
        <v>0</v>
      </c>
      <c r="AY123" s="7" t="s">
        <v>19</v>
      </c>
      <c r="AZ123" s="14" t="s">
        <v>20</v>
      </c>
      <c r="BA123" s="70"/>
      <c r="BB123" s="407">
        <v>0</v>
      </c>
      <c r="BC123" s="408">
        <v>0</v>
      </c>
      <c r="BD123" s="408">
        <v>0</v>
      </c>
      <c r="BE123" s="408">
        <v>0</v>
      </c>
      <c r="BF123" s="408">
        <v>0</v>
      </c>
      <c r="BG123" s="408">
        <v>0</v>
      </c>
      <c r="BH123" s="408">
        <v>0</v>
      </c>
      <c r="BI123" s="408">
        <v>0</v>
      </c>
      <c r="BJ123" s="408">
        <v>0</v>
      </c>
      <c r="BK123" s="408">
        <v>0</v>
      </c>
      <c r="BL123" s="408">
        <v>0</v>
      </c>
      <c r="BM123" s="441">
        <v>0</v>
      </c>
      <c r="BN123" s="409">
        <f t="shared" si="318"/>
        <v>0</v>
      </c>
      <c r="BO123" s="7" t="s">
        <v>19</v>
      </c>
      <c r="BP123" s="14" t="s">
        <v>20</v>
      </c>
      <c r="BQ123" s="70"/>
      <c r="BR123" s="407">
        <v>0</v>
      </c>
      <c r="BS123" s="408">
        <v>0</v>
      </c>
      <c r="BT123" s="408">
        <v>0</v>
      </c>
      <c r="BU123" s="408">
        <v>0</v>
      </c>
      <c r="BV123" s="408">
        <v>0</v>
      </c>
      <c r="BW123" s="408">
        <v>0</v>
      </c>
      <c r="BX123" s="408">
        <v>0</v>
      </c>
      <c r="BY123" s="408">
        <v>0</v>
      </c>
      <c r="BZ123" s="408">
        <v>0</v>
      </c>
      <c r="CA123" s="408">
        <v>0</v>
      </c>
      <c r="CB123" s="408">
        <v>0</v>
      </c>
      <c r="CC123" s="441">
        <v>0</v>
      </c>
      <c r="CD123" s="409">
        <f t="shared" si="317"/>
        <v>0</v>
      </c>
    </row>
    <row r="124" spans="2:83" outlineLevel="1" x14ac:dyDescent="0.2">
      <c r="B124" s="75" t="s">
        <v>35</v>
      </c>
      <c r="C124" s="7" t="s">
        <v>19</v>
      </c>
      <c r="D124" s="14" t="s">
        <v>20</v>
      </c>
      <c r="E124" s="70"/>
      <c r="F124" s="15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8">
        <v>0</v>
      </c>
      <c r="R124" s="17">
        <f t="shared" si="306"/>
        <v>0</v>
      </c>
      <c r="S124" s="7" t="s">
        <v>19</v>
      </c>
      <c r="T124" s="14" t="s">
        <v>20</v>
      </c>
      <c r="U124" s="70"/>
      <c r="V124" s="234">
        <v>0</v>
      </c>
      <c r="W124" s="235">
        <v>0</v>
      </c>
      <c r="X124" s="235">
        <v>0</v>
      </c>
      <c r="Y124" s="235">
        <v>0</v>
      </c>
      <c r="Z124" s="235">
        <v>0</v>
      </c>
      <c r="AA124" s="235">
        <v>0</v>
      </c>
      <c r="AB124" s="235">
        <v>0</v>
      </c>
      <c r="AC124" s="235">
        <v>0</v>
      </c>
      <c r="AD124" s="235">
        <v>0</v>
      </c>
      <c r="AE124" s="235">
        <v>0</v>
      </c>
      <c r="AF124" s="235">
        <v>0</v>
      </c>
      <c r="AG124" s="242">
        <v>0</v>
      </c>
      <c r="AH124" s="220">
        <f t="shared" si="307"/>
        <v>0</v>
      </c>
      <c r="AI124" s="7" t="s">
        <v>19</v>
      </c>
      <c r="AJ124" s="14" t="s">
        <v>20</v>
      </c>
      <c r="AK124" s="70"/>
      <c r="AL124" s="317">
        <v>0</v>
      </c>
      <c r="AM124" s="318">
        <v>0</v>
      </c>
      <c r="AN124" s="318">
        <v>0</v>
      </c>
      <c r="AO124" s="318">
        <v>0</v>
      </c>
      <c r="AP124" s="318">
        <v>0</v>
      </c>
      <c r="AQ124" s="318">
        <v>0</v>
      </c>
      <c r="AR124" s="318">
        <v>0</v>
      </c>
      <c r="AS124" s="318">
        <v>0</v>
      </c>
      <c r="AT124" s="318">
        <v>0</v>
      </c>
      <c r="AU124" s="318">
        <v>0</v>
      </c>
      <c r="AV124" s="318">
        <v>0</v>
      </c>
      <c r="AW124" s="322">
        <v>0</v>
      </c>
      <c r="AX124" s="319">
        <f t="shared" si="322"/>
        <v>0</v>
      </c>
      <c r="AY124" s="7" t="s">
        <v>19</v>
      </c>
      <c r="AZ124" s="14" t="s">
        <v>20</v>
      </c>
      <c r="BA124" s="70"/>
      <c r="BB124" s="407">
        <v>0</v>
      </c>
      <c r="BC124" s="408">
        <v>0</v>
      </c>
      <c r="BD124" s="408">
        <v>0</v>
      </c>
      <c r="BE124" s="408">
        <v>0</v>
      </c>
      <c r="BF124" s="408">
        <v>0</v>
      </c>
      <c r="BG124" s="408">
        <v>0</v>
      </c>
      <c r="BH124" s="408">
        <v>0</v>
      </c>
      <c r="BI124" s="408">
        <v>0</v>
      </c>
      <c r="BJ124" s="408">
        <v>0</v>
      </c>
      <c r="BK124" s="408">
        <v>0</v>
      </c>
      <c r="BL124" s="408">
        <v>0</v>
      </c>
      <c r="BM124" s="441">
        <v>0</v>
      </c>
      <c r="BN124" s="409">
        <f t="shared" si="318"/>
        <v>0</v>
      </c>
      <c r="BO124" s="7" t="s">
        <v>19</v>
      </c>
      <c r="BP124" s="14" t="s">
        <v>20</v>
      </c>
      <c r="BQ124" s="70"/>
      <c r="BR124" s="407">
        <v>0</v>
      </c>
      <c r="BS124" s="408">
        <v>0</v>
      </c>
      <c r="BT124" s="408">
        <v>0</v>
      </c>
      <c r="BU124" s="408">
        <v>0</v>
      </c>
      <c r="BV124" s="408">
        <v>0</v>
      </c>
      <c r="BW124" s="408">
        <v>0</v>
      </c>
      <c r="BX124" s="408">
        <v>0</v>
      </c>
      <c r="BY124" s="408">
        <v>0</v>
      </c>
      <c r="BZ124" s="408">
        <v>0</v>
      </c>
      <c r="CA124" s="408">
        <v>0</v>
      </c>
      <c r="CB124" s="408">
        <v>0</v>
      </c>
      <c r="CC124" s="441">
        <v>0</v>
      </c>
      <c r="CD124" s="409">
        <f t="shared" si="317"/>
        <v>0</v>
      </c>
    </row>
    <row r="125" spans="2:83" outlineLevel="1" x14ac:dyDescent="0.2">
      <c r="B125" s="75" t="s">
        <v>35</v>
      </c>
      <c r="C125" s="7" t="s">
        <v>19</v>
      </c>
      <c r="D125" s="14" t="s">
        <v>20</v>
      </c>
      <c r="E125" s="70"/>
      <c r="F125" s="15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8">
        <v>0</v>
      </c>
      <c r="R125" s="17">
        <f t="shared" si="306"/>
        <v>0</v>
      </c>
      <c r="S125" s="7" t="s">
        <v>19</v>
      </c>
      <c r="T125" s="14" t="s">
        <v>20</v>
      </c>
      <c r="U125" s="70"/>
      <c r="V125" s="234">
        <v>0</v>
      </c>
      <c r="W125" s="235">
        <v>0</v>
      </c>
      <c r="X125" s="235">
        <v>0</v>
      </c>
      <c r="Y125" s="235">
        <v>0</v>
      </c>
      <c r="Z125" s="235">
        <v>0</v>
      </c>
      <c r="AA125" s="235">
        <v>0</v>
      </c>
      <c r="AB125" s="235">
        <v>0</v>
      </c>
      <c r="AC125" s="235">
        <v>0</v>
      </c>
      <c r="AD125" s="235">
        <v>0</v>
      </c>
      <c r="AE125" s="235">
        <v>0</v>
      </c>
      <c r="AF125" s="235">
        <v>0</v>
      </c>
      <c r="AG125" s="242">
        <v>0</v>
      </c>
      <c r="AH125" s="220">
        <f t="shared" si="307"/>
        <v>0</v>
      </c>
      <c r="AI125" s="7" t="s">
        <v>19</v>
      </c>
      <c r="AJ125" s="14" t="s">
        <v>20</v>
      </c>
      <c r="AK125" s="70"/>
      <c r="AL125" s="317">
        <v>0</v>
      </c>
      <c r="AM125" s="318">
        <v>0</v>
      </c>
      <c r="AN125" s="318">
        <v>0</v>
      </c>
      <c r="AO125" s="318">
        <v>0</v>
      </c>
      <c r="AP125" s="318">
        <v>0</v>
      </c>
      <c r="AQ125" s="318">
        <v>0</v>
      </c>
      <c r="AR125" s="318">
        <v>0</v>
      </c>
      <c r="AS125" s="318">
        <v>0</v>
      </c>
      <c r="AT125" s="318">
        <v>0</v>
      </c>
      <c r="AU125" s="318">
        <v>0</v>
      </c>
      <c r="AV125" s="318">
        <v>0</v>
      </c>
      <c r="AW125" s="322">
        <v>0</v>
      </c>
      <c r="AX125" s="319">
        <f t="shared" si="322"/>
        <v>0</v>
      </c>
      <c r="AY125" s="7" t="s">
        <v>19</v>
      </c>
      <c r="AZ125" s="14" t="s">
        <v>20</v>
      </c>
      <c r="BA125" s="70"/>
      <c r="BB125" s="407">
        <v>0</v>
      </c>
      <c r="BC125" s="408">
        <v>0</v>
      </c>
      <c r="BD125" s="408">
        <v>0</v>
      </c>
      <c r="BE125" s="408">
        <v>0</v>
      </c>
      <c r="BF125" s="408">
        <v>0</v>
      </c>
      <c r="BG125" s="408">
        <v>0</v>
      </c>
      <c r="BH125" s="408">
        <v>0</v>
      </c>
      <c r="BI125" s="408">
        <v>0</v>
      </c>
      <c r="BJ125" s="408">
        <v>0</v>
      </c>
      <c r="BK125" s="408">
        <v>0</v>
      </c>
      <c r="BL125" s="408">
        <v>0</v>
      </c>
      <c r="BM125" s="441">
        <v>0</v>
      </c>
      <c r="BN125" s="409">
        <f t="shared" si="318"/>
        <v>0</v>
      </c>
      <c r="BO125" s="7" t="s">
        <v>19</v>
      </c>
      <c r="BP125" s="14" t="s">
        <v>20</v>
      </c>
      <c r="BQ125" s="70"/>
      <c r="BR125" s="407">
        <v>0</v>
      </c>
      <c r="BS125" s="408">
        <v>0</v>
      </c>
      <c r="BT125" s="408">
        <v>0</v>
      </c>
      <c r="BU125" s="408">
        <v>0</v>
      </c>
      <c r="BV125" s="408">
        <v>0</v>
      </c>
      <c r="BW125" s="408">
        <v>0</v>
      </c>
      <c r="BX125" s="408">
        <v>0</v>
      </c>
      <c r="BY125" s="408">
        <v>0</v>
      </c>
      <c r="BZ125" s="408">
        <v>0</v>
      </c>
      <c r="CA125" s="408">
        <v>0</v>
      </c>
      <c r="CB125" s="408">
        <v>0</v>
      </c>
      <c r="CC125" s="441">
        <v>0</v>
      </c>
      <c r="CD125" s="409">
        <f t="shared" si="317"/>
        <v>0</v>
      </c>
    </row>
    <row r="126" spans="2:83" x14ac:dyDescent="0.2">
      <c r="B126" s="23" t="s">
        <v>36</v>
      </c>
      <c r="C126" s="24"/>
      <c r="D126" s="32"/>
      <c r="E126" s="73"/>
      <c r="F126" s="27">
        <f>SUM(F88:F125)</f>
        <v>0</v>
      </c>
      <c r="G126" s="26">
        <f t="shared" ref="G126:P126" si="325">SUM(G88:G125)</f>
        <v>0</v>
      </c>
      <c r="H126" s="26">
        <f t="shared" si="325"/>
        <v>0</v>
      </c>
      <c r="I126" s="26">
        <f t="shared" si="325"/>
        <v>0</v>
      </c>
      <c r="J126" s="26">
        <f t="shared" si="325"/>
        <v>0</v>
      </c>
      <c r="K126" s="26">
        <f t="shared" si="325"/>
        <v>0</v>
      </c>
      <c r="L126" s="26">
        <f t="shared" si="325"/>
        <v>0</v>
      </c>
      <c r="M126" s="26">
        <f>SUM(M88:M125)</f>
        <v>0</v>
      </c>
      <c r="N126" s="26">
        <f t="shared" si="325"/>
        <v>0</v>
      </c>
      <c r="O126" s="26">
        <f t="shared" si="325"/>
        <v>0</v>
      </c>
      <c r="P126" s="26">
        <f t="shared" si="325"/>
        <v>0</v>
      </c>
      <c r="Q126" s="36">
        <f>SUM(Q88:Q125)</f>
        <v>0</v>
      </c>
      <c r="R126" s="31">
        <f>Q126</f>
        <v>0</v>
      </c>
      <c r="S126" s="24"/>
      <c r="T126" s="32"/>
      <c r="U126" s="73"/>
      <c r="V126" s="243">
        <f>SUM(V88:V125)</f>
        <v>0</v>
      </c>
      <c r="W126" s="244">
        <f t="shared" ref="W126:AB126" si="326">SUM(W88:W125)</f>
        <v>0</v>
      </c>
      <c r="X126" s="244">
        <f t="shared" si="326"/>
        <v>0</v>
      </c>
      <c r="Y126" s="244">
        <f t="shared" si="326"/>
        <v>4</v>
      </c>
      <c r="Z126" s="244">
        <f t="shared" si="326"/>
        <v>4</v>
      </c>
      <c r="AA126" s="244">
        <f t="shared" si="326"/>
        <v>4</v>
      </c>
      <c r="AB126" s="244">
        <f t="shared" si="326"/>
        <v>7</v>
      </c>
      <c r="AC126" s="244">
        <f>SUM(AC88:AC125)</f>
        <v>7</v>
      </c>
      <c r="AD126" s="244">
        <f>SUM(AD88:AD125)</f>
        <v>7</v>
      </c>
      <c r="AE126" s="244">
        <f>SUM(AE88:AE125)</f>
        <v>9</v>
      </c>
      <c r="AF126" s="244">
        <f>SUM(AF88:AF125)</f>
        <v>9</v>
      </c>
      <c r="AG126" s="245">
        <f>SUM(AG88:AG125)</f>
        <v>9</v>
      </c>
      <c r="AH126" s="246">
        <f>AG126</f>
        <v>9</v>
      </c>
      <c r="AI126" s="24"/>
      <c r="AJ126" s="32"/>
      <c r="AK126" s="73"/>
      <c r="AL126" s="354">
        <f>SUM(AL88:AL125)</f>
        <v>19</v>
      </c>
      <c r="AM126" s="355">
        <f t="shared" ref="AM126:AR126" si="327">SUM(AM88:AM125)</f>
        <v>19</v>
      </c>
      <c r="AN126" s="355">
        <f t="shared" si="327"/>
        <v>19</v>
      </c>
      <c r="AO126" s="355">
        <f t="shared" si="327"/>
        <v>19</v>
      </c>
      <c r="AP126" s="355">
        <f t="shared" si="327"/>
        <v>19</v>
      </c>
      <c r="AQ126" s="355">
        <f t="shared" si="327"/>
        <v>19</v>
      </c>
      <c r="AR126" s="355">
        <f t="shared" si="327"/>
        <v>21</v>
      </c>
      <c r="AS126" s="355">
        <f>SUM(AS88:AS125)</f>
        <v>21</v>
      </c>
      <c r="AT126" s="355">
        <f>SUM(AT88:AT125)</f>
        <v>21</v>
      </c>
      <c r="AU126" s="355">
        <f>SUM(AU88:AU125)</f>
        <v>21</v>
      </c>
      <c r="AV126" s="355">
        <f>SUM(AV88:AV125)</f>
        <v>21</v>
      </c>
      <c r="AW126" s="356">
        <f>SUM(AW88:AW125)</f>
        <v>21</v>
      </c>
      <c r="AX126" s="357">
        <f>AW126</f>
        <v>21</v>
      </c>
      <c r="AY126" s="24"/>
      <c r="AZ126" s="32"/>
      <c r="BA126" s="73"/>
      <c r="BB126" s="442">
        <f>SUM(BB88:BB125)</f>
        <v>50</v>
      </c>
      <c r="BC126" s="443">
        <f t="shared" ref="BC126:BH126" si="328">SUM(BC88:BC125)</f>
        <v>50</v>
      </c>
      <c r="BD126" s="443">
        <f t="shared" si="328"/>
        <v>50</v>
      </c>
      <c r="BE126" s="443">
        <f t="shared" si="328"/>
        <v>50</v>
      </c>
      <c r="BF126" s="443">
        <f t="shared" si="328"/>
        <v>50</v>
      </c>
      <c r="BG126" s="443">
        <f t="shared" si="328"/>
        <v>50</v>
      </c>
      <c r="BH126" s="443">
        <f t="shared" si="328"/>
        <v>50</v>
      </c>
      <c r="BI126" s="443">
        <f>SUM(BI88:BI125)</f>
        <v>50</v>
      </c>
      <c r="BJ126" s="443">
        <f>SUM(BJ88:BJ125)</f>
        <v>50</v>
      </c>
      <c r="BK126" s="443">
        <f>SUM(BK88:BK125)</f>
        <v>50</v>
      </c>
      <c r="BL126" s="443">
        <f>SUM(BL88:BL125)</f>
        <v>50</v>
      </c>
      <c r="BM126" s="444">
        <f>SUM(BM88:BM125)</f>
        <v>50</v>
      </c>
      <c r="BN126" s="445">
        <f t="shared" si="318"/>
        <v>50</v>
      </c>
      <c r="BO126" s="24"/>
      <c r="BP126" s="32"/>
      <c r="BQ126" s="73"/>
      <c r="BR126" s="442">
        <f>SUM(BR88:BR125)</f>
        <v>50</v>
      </c>
      <c r="BS126" s="443">
        <f t="shared" ref="BS126:BX126" si="329">SUM(BS88:BS125)</f>
        <v>50</v>
      </c>
      <c r="BT126" s="443">
        <f t="shared" si="329"/>
        <v>50</v>
      </c>
      <c r="BU126" s="443">
        <f t="shared" si="329"/>
        <v>50</v>
      </c>
      <c r="BV126" s="443">
        <f t="shared" si="329"/>
        <v>50</v>
      </c>
      <c r="BW126" s="443">
        <f t="shared" si="329"/>
        <v>50</v>
      </c>
      <c r="BX126" s="443">
        <f t="shared" si="329"/>
        <v>50</v>
      </c>
      <c r="BY126" s="443">
        <f>SUM(BY88:BY125)</f>
        <v>50</v>
      </c>
      <c r="BZ126" s="443">
        <f>SUM(BZ88:BZ125)</f>
        <v>50</v>
      </c>
      <c r="CA126" s="443">
        <f>SUM(CA88:CA125)</f>
        <v>50</v>
      </c>
      <c r="CB126" s="443">
        <f>SUM(CB88:CB125)</f>
        <v>50</v>
      </c>
      <c r="CC126" s="444">
        <f>SUM(CC88:CC125)</f>
        <v>50</v>
      </c>
      <c r="CD126" s="445">
        <f>CC126</f>
        <v>50</v>
      </c>
      <c r="CE126" s="506"/>
    </row>
    <row r="127" spans="2:83" x14ac:dyDescent="0.2">
      <c r="B127" s="37" t="s">
        <v>37</v>
      </c>
      <c r="C127" s="34"/>
      <c r="D127" s="35"/>
      <c r="E127" s="3"/>
      <c r="F127" s="38">
        <f t="shared" ref="F127:L127" si="330">F89+F93+F94+F95+F96+F97+F98+F101+F99+F102</f>
        <v>0</v>
      </c>
      <c r="G127" s="38">
        <f t="shared" si="330"/>
        <v>0</v>
      </c>
      <c r="H127" s="38">
        <f t="shared" si="330"/>
        <v>0</v>
      </c>
      <c r="I127" s="38">
        <f t="shared" si="330"/>
        <v>0</v>
      </c>
      <c r="J127" s="38">
        <f t="shared" si="330"/>
        <v>0</v>
      </c>
      <c r="K127" s="38">
        <f t="shared" si="330"/>
        <v>0</v>
      </c>
      <c r="L127" s="38">
        <f t="shared" si="330"/>
        <v>0</v>
      </c>
      <c r="M127" s="38">
        <f>M89+M97+M98+M99+M100+M101+M102+M103</f>
        <v>0</v>
      </c>
      <c r="N127" s="38">
        <f>N89+N97+N98+N99+N100+N101+N102+N103</f>
        <v>0</v>
      </c>
      <c r="O127" s="38">
        <f>O89+O97+O98+O99+O100+O101+O102+O103</f>
        <v>0</v>
      </c>
      <c r="P127" s="38">
        <f>P89+P97+P98+P99+P100+P101+P102+P103</f>
        <v>0</v>
      </c>
      <c r="Q127" s="38">
        <f>Q89+Q97+Q98+Q99+Q100+Q101+Q102+Q103</f>
        <v>0</v>
      </c>
      <c r="R127" s="39">
        <f t="shared" si="306"/>
        <v>0</v>
      </c>
      <c r="S127" s="34"/>
      <c r="T127" s="35"/>
      <c r="U127" s="3"/>
      <c r="V127" s="247">
        <f t="shared" ref="V127:AB127" si="331">V89+V93+V94+V95+V96+V97+V98+V101+V99+V102</f>
        <v>0</v>
      </c>
      <c r="W127" s="247">
        <f t="shared" si="331"/>
        <v>0</v>
      </c>
      <c r="X127" s="247">
        <f t="shared" si="331"/>
        <v>0</v>
      </c>
      <c r="Y127" s="247">
        <f t="shared" si="331"/>
        <v>1</v>
      </c>
      <c r="Z127" s="247">
        <f t="shared" si="331"/>
        <v>1</v>
      </c>
      <c r="AA127" s="247">
        <f t="shared" si="331"/>
        <v>1</v>
      </c>
      <c r="AB127" s="247">
        <f t="shared" si="331"/>
        <v>2</v>
      </c>
      <c r="AC127" s="247">
        <f>AC89+AC97+AC98+AC99+AC100+AC101+AC102+AC103</f>
        <v>5</v>
      </c>
      <c r="AD127" s="247">
        <f>AD89+AD97+AD98+AD99+AD100+AD101+AD102+AD103</f>
        <v>5</v>
      </c>
      <c r="AE127" s="247">
        <f>AE89+AE97+AE98+AE99+AE100+AE101+AE102+AE103</f>
        <v>6</v>
      </c>
      <c r="AF127" s="247">
        <f>AF89+AF97+AF98+AF99+AF100+AF101+AF102+AF103</f>
        <v>6</v>
      </c>
      <c r="AG127" s="247">
        <f>AG89+AG97+AG98+AG99+AG100+AG101+AG102+AG103</f>
        <v>6</v>
      </c>
      <c r="AH127" s="248">
        <f>AG127</f>
        <v>6</v>
      </c>
      <c r="AI127" s="34"/>
      <c r="AJ127" s="35"/>
      <c r="AK127" s="3"/>
      <c r="AL127" s="358">
        <f t="shared" ref="AL127:AR127" si="332">AL89+AL93+AL94+AL95+AL96+AL97+AL98+AL101+AL99+AL102</f>
        <v>8</v>
      </c>
      <c r="AM127" s="358">
        <f t="shared" si="332"/>
        <v>8</v>
      </c>
      <c r="AN127" s="358">
        <f t="shared" si="332"/>
        <v>8</v>
      </c>
      <c r="AO127" s="358">
        <f t="shared" si="332"/>
        <v>8</v>
      </c>
      <c r="AP127" s="358">
        <f t="shared" si="332"/>
        <v>8</v>
      </c>
      <c r="AQ127" s="358">
        <f t="shared" si="332"/>
        <v>8</v>
      </c>
      <c r="AR127" s="358">
        <f t="shared" si="332"/>
        <v>8</v>
      </c>
      <c r="AS127" s="358">
        <f>AS89+AS97+AS98+AS99+AS100+AS101+AS102+AS103</f>
        <v>10</v>
      </c>
      <c r="AT127" s="358">
        <f>AT89+AT97+AT98+AT99+AT100+AT101+AT102+AT103</f>
        <v>10</v>
      </c>
      <c r="AU127" s="358">
        <f>AU89+AU97+AU98+AU99+AU100+AU101+AU102+AU103</f>
        <v>10</v>
      </c>
      <c r="AV127" s="358">
        <f>AV89+AV97+AV98+AV99+AV100+AV101+AV102+AV103</f>
        <v>10</v>
      </c>
      <c r="AW127" s="358">
        <f>AW89+AW97+AW98+AW99+AW100+AW101+AW102+AW103</f>
        <v>10</v>
      </c>
      <c r="AX127" s="359">
        <f>AW127</f>
        <v>10</v>
      </c>
      <c r="AY127" s="34"/>
      <c r="AZ127" s="35"/>
      <c r="BA127" s="3"/>
      <c r="BB127" s="446">
        <f t="shared" ref="BB127:BH127" si="333">BB89+BB93+BB94+BB95+BB96+BB97+BB98+BB101+BB99+BB102</f>
        <v>16</v>
      </c>
      <c r="BC127" s="446">
        <f t="shared" si="333"/>
        <v>16</v>
      </c>
      <c r="BD127" s="446">
        <f t="shared" si="333"/>
        <v>16</v>
      </c>
      <c r="BE127" s="446">
        <f t="shared" si="333"/>
        <v>16</v>
      </c>
      <c r="BF127" s="446">
        <f t="shared" si="333"/>
        <v>16</v>
      </c>
      <c r="BG127" s="446">
        <f t="shared" si="333"/>
        <v>16</v>
      </c>
      <c r="BH127" s="446">
        <f t="shared" si="333"/>
        <v>16</v>
      </c>
      <c r="BI127" s="446">
        <f>BI89+BI97+BI98+BI99+BI100+BI101+BI102+BI103</f>
        <v>17</v>
      </c>
      <c r="BJ127" s="446">
        <f>BJ89+BJ97+BJ98+BJ99+BJ100+BJ101+BJ102+BJ103</f>
        <v>17</v>
      </c>
      <c r="BK127" s="446">
        <f>BK89+BK97+BK98+BK99+BK100+BK101+BK102+BK103</f>
        <v>17</v>
      </c>
      <c r="BL127" s="446">
        <f>BL89+BL97+BL98+BL99+BL100+BL101+BL102+BL103</f>
        <v>17</v>
      </c>
      <c r="BM127" s="446">
        <f>BM89+BM97+BM98+BM99+BM100+BM101+BM102+BM103</f>
        <v>17</v>
      </c>
      <c r="BN127" s="447">
        <f t="shared" si="318"/>
        <v>17</v>
      </c>
      <c r="BO127" s="34"/>
      <c r="BP127" s="35"/>
      <c r="BQ127" s="3"/>
      <c r="BR127" s="446">
        <f t="shared" ref="BR127:BX127" si="334">BR89+BR93+BR94+BR95+BR96+BR97+BR98+BR101+BR99+BR102</f>
        <v>16</v>
      </c>
      <c r="BS127" s="446">
        <f t="shared" si="334"/>
        <v>16</v>
      </c>
      <c r="BT127" s="446">
        <f t="shared" si="334"/>
        <v>16</v>
      </c>
      <c r="BU127" s="446">
        <f t="shared" si="334"/>
        <v>16</v>
      </c>
      <c r="BV127" s="446">
        <f t="shared" si="334"/>
        <v>16</v>
      </c>
      <c r="BW127" s="446">
        <f t="shared" si="334"/>
        <v>16</v>
      </c>
      <c r="BX127" s="446">
        <f t="shared" si="334"/>
        <v>16</v>
      </c>
      <c r="BY127" s="446">
        <f>BY89+BY97+BY98+BY99+BY100+BY101+BY102+BY103</f>
        <v>17</v>
      </c>
      <c r="BZ127" s="446">
        <f>BZ89+BZ97+BZ98+BZ99+BZ100+BZ101+BZ102+BZ103</f>
        <v>17</v>
      </c>
      <c r="CA127" s="446">
        <f>CA89+CA97+CA98+CA99+CA100+CA101+CA102+CA103</f>
        <v>17</v>
      </c>
      <c r="CB127" s="446">
        <f>CB89+CB97+CB98+CB99+CB100+CB101+CB102+CB103</f>
        <v>17</v>
      </c>
      <c r="CC127" s="446">
        <f>CC89+CC97+CC98+CC99+CC100+CC101+CC102+CC103</f>
        <v>17</v>
      </c>
      <c r="CD127" s="447">
        <f>CC127</f>
        <v>17</v>
      </c>
    </row>
    <row r="128" spans="2:83" x14ac:dyDescent="0.2">
      <c r="B128" s="13"/>
      <c r="C128" s="7"/>
      <c r="D128" s="8"/>
      <c r="E128" s="63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30"/>
      <c r="R128" s="12"/>
      <c r="S128" s="7"/>
      <c r="T128" s="8"/>
      <c r="U128" s="63"/>
      <c r="V128" s="212"/>
      <c r="W128" s="212"/>
      <c r="X128" s="212"/>
      <c r="Y128" s="212"/>
      <c r="Z128" s="212"/>
      <c r="AA128" s="212"/>
      <c r="AB128" s="212"/>
      <c r="AC128" s="212"/>
      <c r="AD128" s="212"/>
      <c r="AE128" s="212"/>
      <c r="AF128" s="212"/>
      <c r="AG128" s="213"/>
      <c r="AH128" s="215"/>
      <c r="AI128" s="7"/>
      <c r="AJ128" s="8"/>
      <c r="AK128" s="63"/>
      <c r="AL128" s="309"/>
      <c r="AM128" s="309"/>
      <c r="AN128" s="309"/>
      <c r="AO128" s="309"/>
      <c r="AP128" s="309"/>
      <c r="AQ128" s="309"/>
      <c r="AR128" s="309"/>
      <c r="AS128" s="309"/>
      <c r="AT128" s="309"/>
      <c r="AU128" s="309"/>
      <c r="AV128" s="309"/>
      <c r="AW128" s="310"/>
      <c r="AX128" s="312"/>
      <c r="AY128" s="7"/>
      <c r="AZ128" s="8"/>
      <c r="BA128" s="63"/>
      <c r="BB128" s="398"/>
      <c r="BC128" s="398"/>
      <c r="BD128" s="398"/>
      <c r="BE128" s="398"/>
      <c r="BF128" s="398"/>
      <c r="BG128" s="398"/>
      <c r="BH128" s="398"/>
      <c r="BI128" s="398"/>
      <c r="BJ128" s="398"/>
      <c r="BK128" s="398"/>
      <c r="BL128" s="398"/>
      <c r="BM128" s="399"/>
      <c r="BN128" s="401"/>
      <c r="BO128" s="7"/>
      <c r="BP128" s="8"/>
      <c r="BQ128" s="63"/>
      <c r="BR128" s="398"/>
      <c r="BS128" s="398"/>
      <c r="BT128" s="398"/>
      <c r="BU128" s="398"/>
      <c r="BV128" s="398"/>
      <c r="BW128" s="398"/>
      <c r="BX128" s="398"/>
      <c r="BY128" s="398"/>
      <c r="BZ128" s="398"/>
      <c r="CA128" s="398"/>
      <c r="CB128" s="398"/>
      <c r="CC128" s="399"/>
      <c r="CD128" s="401"/>
    </row>
    <row r="129" spans="2:82" x14ac:dyDescent="0.2">
      <c r="B129" s="6" t="s">
        <v>38</v>
      </c>
      <c r="C129" s="7"/>
      <c r="D129" s="8"/>
      <c r="E129" s="63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30"/>
      <c r="R129" s="12"/>
      <c r="S129" s="7"/>
      <c r="T129" s="8"/>
      <c r="U129" s="63"/>
      <c r="V129" s="212"/>
      <c r="W129" s="212"/>
      <c r="X129" s="212"/>
      <c r="Y129" s="212"/>
      <c r="Z129" s="212"/>
      <c r="AA129" s="212"/>
      <c r="AB129" s="212"/>
      <c r="AC129" s="212"/>
      <c r="AD129" s="212"/>
      <c r="AE129" s="212"/>
      <c r="AF129" s="212"/>
      <c r="AG129" s="213"/>
      <c r="AH129" s="215"/>
      <c r="AI129" s="7"/>
      <c r="AJ129" s="8"/>
      <c r="AK129" s="63"/>
      <c r="AL129" s="309"/>
      <c r="AM129" s="309"/>
      <c r="AN129" s="309"/>
      <c r="AO129" s="309"/>
      <c r="AP129" s="309"/>
      <c r="AQ129" s="309"/>
      <c r="AR129" s="309"/>
      <c r="AS129" s="309"/>
      <c r="AT129" s="309"/>
      <c r="AU129" s="309"/>
      <c r="AV129" s="309"/>
      <c r="AW129" s="310"/>
      <c r="AX129" s="312"/>
      <c r="AY129" s="7"/>
      <c r="AZ129" s="8"/>
      <c r="BA129" s="63"/>
      <c r="BB129" s="398"/>
      <c r="BC129" s="398"/>
      <c r="BD129" s="398"/>
      <c r="BE129" s="398"/>
      <c r="BF129" s="398"/>
      <c r="BG129" s="398"/>
      <c r="BH129" s="398"/>
      <c r="BI129" s="398"/>
      <c r="BJ129" s="398"/>
      <c r="BK129" s="398"/>
      <c r="BL129" s="398"/>
      <c r="BM129" s="399"/>
      <c r="BN129" s="401"/>
      <c r="BO129" s="7"/>
      <c r="BP129" s="8"/>
      <c r="BQ129" s="63"/>
      <c r="BR129" s="398"/>
      <c r="BS129" s="398"/>
      <c r="BT129" s="398"/>
      <c r="BU129" s="398"/>
      <c r="BV129" s="398"/>
      <c r="BW129" s="398"/>
      <c r="BX129" s="398"/>
      <c r="BY129" s="398"/>
      <c r="BZ129" s="398"/>
      <c r="CA129" s="398"/>
      <c r="CB129" s="398"/>
      <c r="CC129" s="399"/>
      <c r="CD129" s="401"/>
    </row>
    <row r="130" spans="2:82" x14ac:dyDescent="0.2">
      <c r="B130" s="13" t="s">
        <v>39</v>
      </c>
      <c r="C130" s="7"/>
      <c r="D130" s="8"/>
      <c r="E130" s="63"/>
      <c r="F130" s="139">
        <f>F84</f>
        <v>0</v>
      </c>
      <c r="G130" s="139">
        <f>G84</f>
        <v>0</v>
      </c>
      <c r="H130" s="139">
        <f t="shared" ref="H130:Q130" si="335">H84</f>
        <v>0</v>
      </c>
      <c r="I130" s="139">
        <f t="shared" si="335"/>
        <v>0</v>
      </c>
      <c r="J130" s="139">
        <f t="shared" si="335"/>
        <v>0</v>
      </c>
      <c r="K130" s="139">
        <f t="shared" si="335"/>
        <v>0</v>
      </c>
      <c r="L130" s="139">
        <f t="shared" si="335"/>
        <v>0</v>
      </c>
      <c r="M130" s="139">
        <f t="shared" si="335"/>
        <v>0</v>
      </c>
      <c r="N130" s="139">
        <f t="shared" si="335"/>
        <v>0</v>
      </c>
      <c r="O130" s="139">
        <f t="shared" si="335"/>
        <v>0</v>
      </c>
      <c r="P130" s="139">
        <f t="shared" si="335"/>
        <v>0</v>
      </c>
      <c r="Q130" s="139">
        <f t="shared" si="335"/>
        <v>0</v>
      </c>
      <c r="R130" s="142">
        <f>SUM(F130:Q130)</f>
        <v>0</v>
      </c>
      <c r="S130" s="7"/>
      <c r="T130" s="8"/>
      <c r="U130" s="63"/>
      <c r="V130" s="228">
        <f>V84</f>
        <v>0</v>
      </c>
      <c r="W130" s="228">
        <f>W84</f>
        <v>0</v>
      </c>
      <c r="X130" s="228">
        <f t="shared" ref="X130:AG130" si="336">X84</f>
        <v>0</v>
      </c>
      <c r="Y130" s="228">
        <f t="shared" si="336"/>
        <v>0</v>
      </c>
      <c r="Z130" s="228">
        <f t="shared" si="336"/>
        <v>0</v>
      </c>
      <c r="AA130" s="228">
        <f t="shared" si="336"/>
        <v>0</v>
      </c>
      <c r="AB130" s="228">
        <f t="shared" si="336"/>
        <v>0</v>
      </c>
      <c r="AC130" s="228">
        <f t="shared" si="336"/>
        <v>0</v>
      </c>
      <c r="AD130" s="228">
        <f t="shared" si="336"/>
        <v>0</v>
      </c>
      <c r="AE130" s="228">
        <f t="shared" si="336"/>
        <v>6355.24</v>
      </c>
      <c r="AF130" s="228">
        <f t="shared" si="336"/>
        <v>17517.029000000002</v>
      </c>
      <c r="AG130" s="228">
        <f t="shared" si="336"/>
        <v>25981.981750000003</v>
      </c>
      <c r="AH130" s="230">
        <f>SUM(V130:AG130)</f>
        <v>49854.250750000007</v>
      </c>
      <c r="AI130" s="7"/>
      <c r="AJ130" s="8"/>
      <c r="AK130" s="63"/>
      <c r="AL130" s="340">
        <f>AL84</f>
        <v>117342.706775</v>
      </c>
      <c r="AM130" s="340">
        <f>AM84</f>
        <v>261084.59087812505</v>
      </c>
      <c r="AN130" s="340">
        <f t="shared" ref="AN130:AW130" si="337">AN84</f>
        <v>369941.50781835942</v>
      </c>
      <c r="AO130" s="340">
        <f t="shared" si="337"/>
        <v>452539.0600410644</v>
      </c>
      <c r="AP130" s="340">
        <f t="shared" si="337"/>
        <v>515219.67348593142</v>
      </c>
      <c r="AQ130" s="340">
        <f t="shared" si="337"/>
        <v>562803.64315019001</v>
      </c>
      <c r="AR130" s="340">
        <f t="shared" si="337"/>
        <v>599223.33805641625</v>
      </c>
      <c r="AS130" s="340">
        <f t="shared" si="337"/>
        <v>627015.84894936427</v>
      </c>
      <c r="AT130" s="340">
        <f t="shared" si="337"/>
        <v>648337.71043069381</v>
      </c>
      <c r="AU130" s="340">
        <f t="shared" si="337"/>
        <v>664584.38682685699</v>
      </c>
      <c r="AV130" s="340">
        <f t="shared" si="337"/>
        <v>677278.15347349981</v>
      </c>
      <c r="AW130" s="340">
        <f t="shared" si="337"/>
        <v>687053.38348931237</v>
      </c>
      <c r="AX130" s="341">
        <f>SUM(AL130:AW130)</f>
        <v>6182424.003374815</v>
      </c>
      <c r="AY130" s="7"/>
      <c r="AZ130" s="8"/>
      <c r="BA130" s="63"/>
      <c r="BB130" s="427">
        <f>BB84</f>
        <v>789429.16365870391</v>
      </c>
      <c r="BC130" s="427">
        <f>BC84</f>
        <v>1090000.6877985883</v>
      </c>
      <c r="BD130" s="427">
        <f t="shared" ref="BD130:BM130" si="338">BD84</f>
        <v>1317587.4296459868</v>
      </c>
      <c r="BE130" s="427">
        <f t="shared" si="338"/>
        <v>1490238.8563624606</v>
      </c>
      <c r="BF130" s="427">
        <f t="shared" si="338"/>
        <v>1621330.0171018755</v>
      </c>
      <c r="BG130" s="427">
        <f t="shared" si="338"/>
        <v>1721119.6310113631</v>
      </c>
      <c r="BH130" s="427">
        <f t="shared" si="338"/>
        <v>1797269.4665821651</v>
      </c>
      <c r="BI130" s="427">
        <f t="shared" si="338"/>
        <v>1855493.5557316164</v>
      </c>
      <c r="BJ130" s="427">
        <f t="shared" si="338"/>
        <v>1900077.5668373867</v>
      </c>
      <c r="BK130" s="427">
        <f t="shared" si="338"/>
        <v>1934528.0132924356</v>
      </c>
      <c r="BL130" s="427">
        <f t="shared" si="338"/>
        <v>1960923.0788031034</v>
      </c>
      <c r="BM130" s="427">
        <f t="shared" si="338"/>
        <v>1981470.6884124377</v>
      </c>
      <c r="BN130" s="428">
        <f>SUM(BB130:BM130)</f>
        <v>19459468.155238125</v>
      </c>
      <c r="BO130" s="7"/>
      <c r="BP130" s="8"/>
      <c r="BQ130" s="63"/>
      <c r="BR130" s="427">
        <f t="shared" ref="BR130:CC130" si="339">BR84</f>
        <v>2259959.8010949111</v>
      </c>
      <c r="BS130" s="427">
        <f t="shared" si="339"/>
        <v>2548016.9828705471</v>
      </c>
      <c r="BT130" s="427">
        <f t="shared" si="339"/>
        <v>2766844.6930867285</v>
      </c>
      <c r="BU130" s="427">
        <f t="shared" si="339"/>
        <v>2933227.7267008875</v>
      </c>
      <c r="BV130" s="427">
        <f t="shared" si="339"/>
        <v>3060051.2756632767</v>
      </c>
      <c r="BW130" s="427">
        <f t="shared" si="339"/>
        <v>3156950.6769178668</v>
      </c>
      <c r="BX130" s="427">
        <f t="shared" si="339"/>
        <v>3231220.7669156333</v>
      </c>
      <c r="BY130" s="427">
        <f t="shared" si="339"/>
        <v>3288335.6608511796</v>
      </c>
      <c r="BZ130" s="427">
        <f t="shared" si="339"/>
        <v>3332338.6404447821</v>
      </c>
      <c r="CA130" s="427">
        <f t="shared" si="339"/>
        <v>3366491.6712391847</v>
      </c>
      <c r="CB130" s="427">
        <f t="shared" si="339"/>
        <v>3392886.1742467866</v>
      </c>
      <c r="CC130" s="427">
        <f t="shared" si="339"/>
        <v>3413611.819053438</v>
      </c>
      <c r="CD130" s="428">
        <f>SUM(BR130:CC130)</f>
        <v>36749935.889085226</v>
      </c>
    </row>
    <row r="131" spans="2:82" outlineLevel="1" x14ac:dyDescent="0.2">
      <c r="B131" s="40" t="s">
        <v>40</v>
      </c>
      <c r="C131" s="7"/>
      <c r="D131" s="8"/>
      <c r="F131" s="138"/>
      <c r="G131" s="139"/>
      <c r="H131" s="139"/>
      <c r="I131" s="139"/>
      <c r="J131" s="139"/>
      <c r="K131" s="139"/>
      <c r="L131" s="139"/>
      <c r="M131" s="139"/>
      <c r="N131" s="139"/>
      <c r="O131" s="139"/>
      <c r="P131" s="139"/>
      <c r="Q131" s="140"/>
      <c r="R131" s="174"/>
      <c r="S131" s="7"/>
      <c r="T131" s="8"/>
      <c r="U131" s="1"/>
      <c r="V131" s="249"/>
      <c r="W131" s="228"/>
      <c r="X131" s="228"/>
      <c r="Y131" s="228"/>
      <c r="Z131" s="228"/>
      <c r="AA131" s="228"/>
      <c r="AB131" s="228"/>
      <c r="AC131" s="228"/>
      <c r="AD131" s="228"/>
      <c r="AE131" s="228"/>
      <c r="AF131" s="228"/>
      <c r="AG131" s="250"/>
      <c r="AH131" s="251"/>
      <c r="AI131" s="7"/>
      <c r="AJ131" s="8"/>
      <c r="AK131" s="1"/>
      <c r="AL131" s="342"/>
      <c r="AM131" s="340"/>
      <c r="AN131" s="340"/>
      <c r="AO131" s="340"/>
      <c r="AP131" s="340"/>
      <c r="AQ131" s="340"/>
      <c r="AR131" s="340"/>
      <c r="AS131" s="340"/>
      <c r="AT131" s="340"/>
      <c r="AU131" s="340"/>
      <c r="AV131" s="340"/>
      <c r="AW131" s="360"/>
      <c r="AX131" s="361"/>
      <c r="AY131" s="7"/>
      <c r="AZ131" s="8"/>
      <c r="BA131" s="1"/>
      <c r="BB131" s="429"/>
      <c r="BC131" s="427"/>
      <c r="BD131" s="427"/>
      <c r="BE131" s="427"/>
      <c r="BF131" s="427"/>
      <c r="BG131" s="427"/>
      <c r="BH131" s="427"/>
      <c r="BI131" s="427"/>
      <c r="BJ131" s="427"/>
      <c r="BK131" s="427"/>
      <c r="BL131" s="427"/>
      <c r="BM131" s="448"/>
      <c r="BN131" s="449"/>
      <c r="BO131" s="7"/>
      <c r="BP131" s="8"/>
      <c r="BQ131" s="1"/>
      <c r="BR131" s="429"/>
      <c r="BS131" s="427"/>
      <c r="BT131" s="427"/>
      <c r="BU131" s="427"/>
      <c r="BV131" s="427"/>
      <c r="BW131" s="427"/>
      <c r="BX131" s="427"/>
      <c r="BY131" s="427"/>
      <c r="BZ131" s="427"/>
      <c r="CA131" s="427"/>
      <c r="CB131" s="427"/>
      <c r="CC131" s="448"/>
      <c r="CD131" s="449"/>
    </row>
    <row r="132" spans="2:82" outlineLevel="1" x14ac:dyDescent="0.2">
      <c r="B132" s="41" t="s">
        <v>139</v>
      </c>
      <c r="C132" s="147"/>
      <c r="D132" s="173"/>
      <c r="E132" s="143"/>
      <c r="F132" s="139">
        <f t="shared" ref="F132:Q132" si="340">F78</f>
        <v>0</v>
      </c>
      <c r="G132" s="139">
        <f t="shared" si="340"/>
        <v>0</v>
      </c>
      <c r="H132" s="139">
        <f t="shared" si="340"/>
        <v>0</v>
      </c>
      <c r="I132" s="139">
        <f t="shared" si="340"/>
        <v>0</v>
      </c>
      <c r="J132" s="139">
        <f t="shared" si="340"/>
        <v>0</v>
      </c>
      <c r="K132" s="139">
        <f t="shared" si="340"/>
        <v>0</v>
      </c>
      <c r="L132" s="139">
        <f t="shared" si="340"/>
        <v>0</v>
      </c>
      <c r="M132" s="139">
        <f t="shared" si="340"/>
        <v>0</v>
      </c>
      <c r="N132" s="139">
        <f t="shared" si="340"/>
        <v>0</v>
      </c>
      <c r="O132" s="139">
        <f t="shared" si="340"/>
        <v>0</v>
      </c>
      <c r="P132" s="139">
        <f t="shared" si="340"/>
        <v>0</v>
      </c>
      <c r="Q132" s="139">
        <f t="shared" si="340"/>
        <v>0</v>
      </c>
      <c r="R132" s="140">
        <f>SUM(F132:Q132)</f>
        <v>0</v>
      </c>
      <c r="S132" s="147"/>
      <c r="T132" s="173"/>
      <c r="U132" s="143"/>
      <c r="V132" s="228">
        <f t="shared" ref="V132:AG132" si="341">V78</f>
        <v>0</v>
      </c>
      <c r="W132" s="228">
        <f t="shared" si="341"/>
        <v>0</v>
      </c>
      <c r="X132" s="228">
        <f t="shared" si="341"/>
        <v>0</v>
      </c>
      <c r="Y132" s="228">
        <f t="shared" si="341"/>
        <v>0</v>
      </c>
      <c r="Z132" s="228">
        <f t="shared" si="341"/>
        <v>0</v>
      </c>
      <c r="AA132" s="228">
        <f t="shared" si="341"/>
        <v>0</v>
      </c>
      <c r="AB132" s="228">
        <f t="shared" si="341"/>
        <v>0</v>
      </c>
      <c r="AC132" s="228">
        <f t="shared" si="341"/>
        <v>0</v>
      </c>
      <c r="AD132" s="228">
        <f t="shared" si="341"/>
        <v>0</v>
      </c>
      <c r="AE132" s="228">
        <f t="shared" si="341"/>
        <v>5730.75</v>
      </c>
      <c r="AF132" s="228">
        <f t="shared" si="341"/>
        <v>15759.5625</v>
      </c>
      <c r="AG132" s="250">
        <f t="shared" si="341"/>
        <v>23281.171875</v>
      </c>
      <c r="AH132" s="250">
        <f>SUM(V132:AG132)</f>
        <v>44771.484375</v>
      </c>
      <c r="AI132" s="147"/>
      <c r="AJ132" s="173"/>
      <c r="AK132" s="143"/>
      <c r="AL132" s="340">
        <f t="shared" ref="AL132:AW132" si="342">AL78</f>
        <v>64102.5</v>
      </c>
      <c r="AM132" s="340">
        <f t="shared" si="342"/>
        <v>142619.4</v>
      </c>
      <c r="AN132" s="340">
        <f t="shared" si="342"/>
        <v>202078.80000000002</v>
      </c>
      <c r="AO132" s="340">
        <f t="shared" si="342"/>
        <v>247193.1</v>
      </c>
      <c r="AP132" s="340">
        <f t="shared" si="342"/>
        <v>281427.3</v>
      </c>
      <c r="AQ132" s="340">
        <f t="shared" si="342"/>
        <v>307414.8</v>
      </c>
      <c r="AR132" s="340">
        <f t="shared" si="342"/>
        <v>327303.90000000002</v>
      </c>
      <c r="AS132" s="340">
        <f t="shared" si="342"/>
        <v>342480.60000000003</v>
      </c>
      <c r="AT132" s="340">
        <f t="shared" si="342"/>
        <v>354123</v>
      </c>
      <c r="AU132" s="340">
        <f t="shared" si="342"/>
        <v>362993.4</v>
      </c>
      <c r="AV132" s="340">
        <f t="shared" si="342"/>
        <v>369923.4</v>
      </c>
      <c r="AW132" s="360">
        <f t="shared" si="342"/>
        <v>375259.5</v>
      </c>
      <c r="AX132" s="360">
        <f>SUM(AL132:AW132)</f>
        <v>3376919.7</v>
      </c>
      <c r="AY132" s="147"/>
      <c r="AZ132" s="173"/>
      <c r="BA132" s="143"/>
      <c r="BB132" s="427">
        <f t="shared" ref="BB132:BM132" si="343">BB78</f>
        <v>421205.4</v>
      </c>
      <c r="BC132" s="427">
        <f t="shared" si="343"/>
        <v>581565.6</v>
      </c>
      <c r="BD132" s="427">
        <f t="shared" si="343"/>
        <v>702979.20000000007</v>
      </c>
      <c r="BE132" s="427">
        <f t="shared" si="343"/>
        <v>795078.9</v>
      </c>
      <c r="BF132" s="427">
        <f t="shared" si="343"/>
        <v>865002.6</v>
      </c>
      <c r="BG132" s="427">
        <f t="shared" si="343"/>
        <v>918225</v>
      </c>
      <c r="BH132" s="427">
        <f t="shared" si="343"/>
        <v>958834.8</v>
      </c>
      <c r="BI132" s="427">
        <f t="shared" si="343"/>
        <v>989881.20000000007</v>
      </c>
      <c r="BJ132" s="427">
        <f t="shared" si="343"/>
        <v>1013651.1</v>
      </c>
      <c r="BK132" s="427">
        <f t="shared" si="343"/>
        <v>1032015.6</v>
      </c>
      <c r="BL132" s="427">
        <f t="shared" si="343"/>
        <v>1046083.5</v>
      </c>
      <c r="BM132" s="427">
        <f t="shared" si="343"/>
        <v>1057032.9000000001</v>
      </c>
      <c r="BN132" s="448">
        <f>SUM(BB132:BM132)</f>
        <v>10381555.799999999</v>
      </c>
      <c r="BO132" s="147"/>
      <c r="BP132" s="173"/>
      <c r="BQ132" s="143"/>
      <c r="BR132" s="427">
        <f t="shared" ref="BR132:CC132" si="344">BR78</f>
        <v>1204434</v>
      </c>
      <c r="BS132" s="427">
        <f t="shared" si="344"/>
        <v>1356963.3</v>
      </c>
      <c r="BT132" s="427">
        <f t="shared" si="344"/>
        <v>1472694.3</v>
      </c>
      <c r="BU132" s="427">
        <f t="shared" si="344"/>
        <v>1560566.7</v>
      </c>
      <c r="BV132" s="427">
        <f t="shared" si="344"/>
        <v>1627441.2</v>
      </c>
      <c r="BW132" s="427">
        <f t="shared" si="344"/>
        <v>1678446</v>
      </c>
      <c r="BX132" s="427">
        <f t="shared" si="344"/>
        <v>1717461.9000000001</v>
      </c>
      <c r="BY132" s="427">
        <f t="shared" si="344"/>
        <v>1747399.5</v>
      </c>
      <c r="BZ132" s="427">
        <f t="shared" si="344"/>
        <v>1770407.1</v>
      </c>
      <c r="CA132" s="427">
        <f t="shared" si="344"/>
        <v>1788217.2</v>
      </c>
      <c r="CB132" s="427">
        <f t="shared" si="344"/>
        <v>1801938.6</v>
      </c>
      <c r="CC132" s="427">
        <f t="shared" si="344"/>
        <v>1812680.1</v>
      </c>
      <c r="CD132" s="448">
        <f>SUM(BR132:CC132)</f>
        <v>19538649.900000002</v>
      </c>
    </row>
    <row r="133" spans="2:82" outlineLevel="1" x14ac:dyDescent="0.2">
      <c r="B133" s="41" t="s">
        <v>210</v>
      </c>
      <c r="C133" s="147"/>
      <c r="D133" s="173"/>
      <c r="E133" s="143"/>
      <c r="F133" s="139"/>
      <c r="G133" s="139"/>
      <c r="H133" s="139"/>
      <c r="I133" s="139"/>
      <c r="J133" s="139"/>
      <c r="K133" s="139"/>
      <c r="L133" s="139"/>
      <c r="M133" s="139"/>
      <c r="N133" s="139"/>
      <c r="O133" s="139"/>
      <c r="P133" s="139"/>
      <c r="Q133" s="139"/>
      <c r="R133" s="140"/>
      <c r="S133" s="147"/>
      <c r="T133" s="541">
        <v>0.2</v>
      </c>
      <c r="U133" s="542">
        <v>5</v>
      </c>
      <c r="V133" s="228">
        <f t="shared" ref="V133:AG133" si="345">($T$133*(V21*$U$133))</f>
        <v>0</v>
      </c>
      <c r="W133" s="228">
        <f t="shared" si="345"/>
        <v>0</v>
      </c>
      <c r="X133" s="228">
        <f t="shared" si="345"/>
        <v>0</v>
      </c>
      <c r="Y133" s="228">
        <f t="shared" si="345"/>
        <v>0</v>
      </c>
      <c r="Z133" s="228">
        <f t="shared" si="345"/>
        <v>0</v>
      </c>
      <c r="AA133" s="228">
        <f t="shared" si="345"/>
        <v>0</v>
      </c>
      <c r="AB133" s="228">
        <f t="shared" si="345"/>
        <v>0</v>
      </c>
      <c r="AC133" s="228">
        <f t="shared" si="345"/>
        <v>0</v>
      </c>
      <c r="AD133" s="228">
        <f t="shared" si="345"/>
        <v>0</v>
      </c>
      <c r="AE133" s="228">
        <f t="shared" si="345"/>
        <v>95</v>
      </c>
      <c r="AF133" s="228">
        <f t="shared" si="345"/>
        <v>262</v>
      </c>
      <c r="AG133" s="250">
        <f t="shared" si="345"/>
        <v>389</v>
      </c>
      <c r="AH133" s="250">
        <f>SUM(V133:AG133)</f>
        <v>746</v>
      </c>
      <c r="AI133" s="147"/>
      <c r="AJ133" s="541">
        <v>0.2</v>
      </c>
      <c r="AK133" s="542">
        <v>5</v>
      </c>
      <c r="AL133" s="340">
        <f t="shared" ref="AL133:AW133" si="346">($AJ$133*(AL21*$AK$133))</f>
        <v>925</v>
      </c>
      <c r="AM133" s="340">
        <f t="shared" si="346"/>
        <v>2058</v>
      </c>
      <c r="AN133" s="340">
        <f t="shared" si="346"/>
        <v>2916</v>
      </c>
      <c r="AO133" s="340">
        <f t="shared" si="346"/>
        <v>3567</v>
      </c>
      <c r="AP133" s="340">
        <f t="shared" si="346"/>
        <v>4061</v>
      </c>
      <c r="AQ133" s="340">
        <f t="shared" si="346"/>
        <v>4436</v>
      </c>
      <c r="AR133" s="340">
        <f t="shared" si="346"/>
        <v>4723</v>
      </c>
      <c r="AS133" s="340">
        <f t="shared" si="346"/>
        <v>4942</v>
      </c>
      <c r="AT133" s="340">
        <f t="shared" si="346"/>
        <v>5110</v>
      </c>
      <c r="AU133" s="340">
        <f t="shared" si="346"/>
        <v>5238</v>
      </c>
      <c r="AV133" s="340">
        <f t="shared" si="346"/>
        <v>5338</v>
      </c>
      <c r="AW133" s="360">
        <f t="shared" si="346"/>
        <v>5415</v>
      </c>
      <c r="AX133" s="360">
        <f>SUM(AL133:AW133)</f>
        <v>48729</v>
      </c>
      <c r="AY133" s="147"/>
      <c r="AZ133" s="541">
        <v>0.2</v>
      </c>
      <c r="BA133" s="542">
        <v>5</v>
      </c>
      <c r="BB133" s="427">
        <f t="shared" ref="BB133:BM133" si="347">($AZ$133*(BB21*$BA$133))</f>
        <v>6078</v>
      </c>
      <c r="BC133" s="427">
        <f t="shared" si="347"/>
        <v>8392</v>
      </c>
      <c r="BD133" s="427">
        <f t="shared" si="347"/>
        <v>10144</v>
      </c>
      <c r="BE133" s="427">
        <f t="shared" si="347"/>
        <v>11473</v>
      </c>
      <c r="BF133" s="427">
        <f t="shared" si="347"/>
        <v>12482</v>
      </c>
      <c r="BG133" s="427">
        <f t="shared" si="347"/>
        <v>13250</v>
      </c>
      <c r="BH133" s="427">
        <f t="shared" si="347"/>
        <v>13836</v>
      </c>
      <c r="BI133" s="427">
        <f t="shared" si="347"/>
        <v>14284</v>
      </c>
      <c r="BJ133" s="427">
        <f t="shared" si="347"/>
        <v>14627</v>
      </c>
      <c r="BK133" s="427">
        <f t="shared" si="347"/>
        <v>14892</v>
      </c>
      <c r="BL133" s="427">
        <f t="shared" si="347"/>
        <v>15095</v>
      </c>
      <c r="BM133" s="427">
        <f t="shared" si="347"/>
        <v>15253</v>
      </c>
      <c r="BN133" s="448">
        <f>SUM(BB133:BM133)</f>
        <v>149806</v>
      </c>
      <c r="BO133" s="147"/>
      <c r="BP133" s="541">
        <v>0.2</v>
      </c>
      <c r="BQ133" s="542">
        <v>5</v>
      </c>
      <c r="BR133" s="427">
        <f t="shared" ref="BR133:CC133" si="348">($BP$133*(BR21*$BQ$133))</f>
        <v>17380</v>
      </c>
      <c r="BS133" s="427">
        <f t="shared" si="348"/>
        <v>19581</v>
      </c>
      <c r="BT133" s="427">
        <f t="shared" si="348"/>
        <v>21251</v>
      </c>
      <c r="BU133" s="427">
        <f t="shared" si="348"/>
        <v>22519</v>
      </c>
      <c r="BV133" s="427">
        <f t="shared" si="348"/>
        <v>23484</v>
      </c>
      <c r="BW133" s="427">
        <f t="shared" si="348"/>
        <v>24220</v>
      </c>
      <c r="BX133" s="427">
        <f t="shared" si="348"/>
        <v>24783</v>
      </c>
      <c r="BY133" s="427">
        <f t="shared" si="348"/>
        <v>25215</v>
      </c>
      <c r="BZ133" s="427">
        <f t="shared" si="348"/>
        <v>25547</v>
      </c>
      <c r="CA133" s="427">
        <f t="shared" si="348"/>
        <v>25804</v>
      </c>
      <c r="CB133" s="427">
        <f t="shared" si="348"/>
        <v>26002</v>
      </c>
      <c r="CC133" s="427">
        <f t="shared" si="348"/>
        <v>26157</v>
      </c>
      <c r="CD133" s="448">
        <f>SUM(BR133:CC133)</f>
        <v>281943</v>
      </c>
    </row>
    <row r="134" spans="2:82" x14ac:dyDescent="0.2">
      <c r="B134" s="42" t="s">
        <v>40</v>
      </c>
      <c r="C134" s="7"/>
      <c r="D134" s="8"/>
      <c r="F134" s="138">
        <f t="shared" ref="F134:Q134" si="349">SUM(F132:F132)</f>
        <v>0</v>
      </c>
      <c r="G134" s="139">
        <f t="shared" si="349"/>
        <v>0</v>
      </c>
      <c r="H134" s="139">
        <f t="shared" si="349"/>
        <v>0</v>
      </c>
      <c r="I134" s="139">
        <f t="shared" si="349"/>
        <v>0</v>
      </c>
      <c r="J134" s="139">
        <f t="shared" si="349"/>
        <v>0</v>
      </c>
      <c r="K134" s="139">
        <f t="shared" si="349"/>
        <v>0</v>
      </c>
      <c r="L134" s="139">
        <f t="shared" si="349"/>
        <v>0</v>
      </c>
      <c r="M134" s="139">
        <f t="shared" si="349"/>
        <v>0</v>
      </c>
      <c r="N134" s="139">
        <f t="shared" si="349"/>
        <v>0</v>
      </c>
      <c r="O134" s="139">
        <f t="shared" si="349"/>
        <v>0</v>
      </c>
      <c r="P134" s="139">
        <f t="shared" si="349"/>
        <v>0</v>
      </c>
      <c r="Q134" s="139">
        <f t="shared" si="349"/>
        <v>0</v>
      </c>
      <c r="R134" s="142">
        <f>SUM(F134:Q134)</f>
        <v>0</v>
      </c>
      <c r="S134" s="7"/>
      <c r="T134" s="8"/>
      <c r="U134" s="1"/>
      <c r="V134" s="249">
        <f t="shared" ref="V134:AG134" si="350">SUM(V132:V133)</f>
        <v>0</v>
      </c>
      <c r="W134" s="249">
        <f t="shared" si="350"/>
        <v>0</v>
      </c>
      <c r="X134" s="249">
        <f t="shared" si="350"/>
        <v>0</v>
      </c>
      <c r="Y134" s="249">
        <f t="shared" si="350"/>
        <v>0</v>
      </c>
      <c r="Z134" s="249">
        <f t="shared" si="350"/>
        <v>0</v>
      </c>
      <c r="AA134" s="249">
        <f t="shared" si="350"/>
        <v>0</v>
      </c>
      <c r="AB134" s="249">
        <f>SUM(AB132:AB133)</f>
        <v>0</v>
      </c>
      <c r="AC134" s="249">
        <f>SUM(AC132:AC133)</f>
        <v>0</v>
      </c>
      <c r="AD134" s="249">
        <f t="shared" si="350"/>
        <v>0</v>
      </c>
      <c r="AE134" s="249">
        <f t="shared" si="350"/>
        <v>5825.75</v>
      </c>
      <c r="AF134" s="249">
        <f t="shared" si="350"/>
        <v>16021.5625</v>
      </c>
      <c r="AG134" s="249">
        <f t="shared" si="350"/>
        <v>23670.171875</v>
      </c>
      <c r="AH134" s="230">
        <f>SUM(V134:AG134)</f>
        <v>45517.484375</v>
      </c>
      <c r="AI134" s="7"/>
      <c r="AJ134" s="8"/>
      <c r="AK134" s="1"/>
      <c r="AL134" s="342">
        <f>SUM(AL132:AL133)</f>
        <v>65027.5</v>
      </c>
      <c r="AM134" s="342">
        <f t="shared" ref="AM134:AW134" si="351">SUM(AM132:AM133)</f>
        <v>144677.4</v>
      </c>
      <c r="AN134" s="342">
        <f t="shared" si="351"/>
        <v>204994.80000000002</v>
      </c>
      <c r="AO134" s="342">
        <f t="shared" si="351"/>
        <v>250760.1</v>
      </c>
      <c r="AP134" s="342">
        <f t="shared" si="351"/>
        <v>285488.3</v>
      </c>
      <c r="AQ134" s="342">
        <f t="shared" si="351"/>
        <v>311850.8</v>
      </c>
      <c r="AR134" s="342">
        <f t="shared" si="351"/>
        <v>332026.90000000002</v>
      </c>
      <c r="AS134" s="342">
        <f t="shared" si="351"/>
        <v>347422.60000000003</v>
      </c>
      <c r="AT134" s="342">
        <f t="shared" si="351"/>
        <v>359233</v>
      </c>
      <c r="AU134" s="342">
        <f t="shared" si="351"/>
        <v>368231.4</v>
      </c>
      <c r="AV134" s="342">
        <f t="shared" si="351"/>
        <v>375261.4</v>
      </c>
      <c r="AW134" s="342">
        <f t="shared" si="351"/>
        <v>380674.5</v>
      </c>
      <c r="AX134" s="341">
        <f>SUM(AL134:AW134)</f>
        <v>3425648.7</v>
      </c>
      <c r="AY134" s="7"/>
      <c r="AZ134" s="8"/>
      <c r="BA134" s="1"/>
      <c r="BB134" s="429">
        <f t="shared" ref="BB134:BM134" si="352">SUM(BB132:BB133)</f>
        <v>427283.4</v>
      </c>
      <c r="BC134" s="429">
        <f t="shared" si="352"/>
        <v>589957.6</v>
      </c>
      <c r="BD134" s="429">
        <f t="shared" si="352"/>
        <v>713123.20000000007</v>
      </c>
      <c r="BE134" s="429">
        <f t="shared" si="352"/>
        <v>806551.9</v>
      </c>
      <c r="BF134" s="429">
        <f t="shared" si="352"/>
        <v>877484.6</v>
      </c>
      <c r="BG134" s="429">
        <f t="shared" si="352"/>
        <v>931475</v>
      </c>
      <c r="BH134" s="429">
        <f t="shared" si="352"/>
        <v>972670.8</v>
      </c>
      <c r="BI134" s="429">
        <f t="shared" si="352"/>
        <v>1004165.2000000001</v>
      </c>
      <c r="BJ134" s="429">
        <f t="shared" si="352"/>
        <v>1028278.1</v>
      </c>
      <c r="BK134" s="429">
        <f t="shared" si="352"/>
        <v>1046907.6</v>
      </c>
      <c r="BL134" s="429">
        <f t="shared" si="352"/>
        <v>1061178.5</v>
      </c>
      <c r="BM134" s="429">
        <f t="shared" si="352"/>
        <v>1072285.9000000001</v>
      </c>
      <c r="BN134" s="428">
        <f>SUM(BB134:BM134)</f>
        <v>10531361.800000001</v>
      </c>
      <c r="BO134" s="7"/>
      <c r="BP134" s="8"/>
      <c r="BQ134" s="1"/>
      <c r="BR134" s="429">
        <f>SUM(BR132:BR133)</f>
        <v>1221814</v>
      </c>
      <c r="BS134" s="429">
        <f t="shared" ref="BS134:CC134" si="353">SUM(BS132:BS133)</f>
        <v>1376544.3</v>
      </c>
      <c r="BT134" s="429">
        <f t="shared" si="353"/>
        <v>1493945.3</v>
      </c>
      <c r="BU134" s="429">
        <f t="shared" si="353"/>
        <v>1583085.7</v>
      </c>
      <c r="BV134" s="429">
        <f t="shared" si="353"/>
        <v>1650925.2</v>
      </c>
      <c r="BW134" s="429">
        <f t="shared" si="353"/>
        <v>1702666</v>
      </c>
      <c r="BX134" s="429">
        <f t="shared" si="353"/>
        <v>1742244.9000000001</v>
      </c>
      <c r="BY134" s="429">
        <f t="shared" si="353"/>
        <v>1772614.5</v>
      </c>
      <c r="BZ134" s="429">
        <f t="shared" si="353"/>
        <v>1795954.1</v>
      </c>
      <c r="CA134" s="429">
        <f t="shared" si="353"/>
        <v>1814021.2</v>
      </c>
      <c r="CB134" s="429">
        <f t="shared" si="353"/>
        <v>1827940.6</v>
      </c>
      <c r="CC134" s="429">
        <f t="shared" si="353"/>
        <v>1838837.1</v>
      </c>
      <c r="CD134" s="428">
        <f>SUM(BR134:CC134)</f>
        <v>19820592.900000002</v>
      </c>
    </row>
    <row r="135" spans="2:82" x14ac:dyDescent="0.2">
      <c r="B135" s="13" t="s">
        <v>41</v>
      </c>
      <c r="C135" s="7"/>
      <c r="D135" s="8"/>
      <c r="F135" s="138">
        <f t="shared" ref="F135:Q135" si="354">F130-F134</f>
        <v>0</v>
      </c>
      <c r="G135" s="139">
        <f t="shared" si="354"/>
        <v>0</v>
      </c>
      <c r="H135" s="139">
        <f t="shared" si="354"/>
        <v>0</v>
      </c>
      <c r="I135" s="139">
        <f t="shared" si="354"/>
        <v>0</v>
      </c>
      <c r="J135" s="139">
        <f t="shared" si="354"/>
        <v>0</v>
      </c>
      <c r="K135" s="139">
        <f t="shared" si="354"/>
        <v>0</v>
      </c>
      <c r="L135" s="139">
        <f t="shared" si="354"/>
        <v>0</v>
      </c>
      <c r="M135" s="139">
        <f t="shared" si="354"/>
        <v>0</v>
      </c>
      <c r="N135" s="139">
        <f t="shared" si="354"/>
        <v>0</v>
      </c>
      <c r="O135" s="139">
        <f t="shared" si="354"/>
        <v>0</v>
      </c>
      <c r="P135" s="139">
        <f t="shared" si="354"/>
        <v>0</v>
      </c>
      <c r="Q135" s="140">
        <f t="shared" si="354"/>
        <v>0</v>
      </c>
      <c r="R135" s="142">
        <f>SUM(F135:Q135)</f>
        <v>0</v>
      </c>
      <c r="S135" s="7"/>
      <c r="T135" s="8"/>
      <c r="U135" s="1"/>
      <c r="V135" s="249">
        <f t="shared" ref="V135:AA135" si="355">V79-V133</f>
        <v>0</v>
      </c>
      <c r="W135" s="249">
        <f t="shared" si="355"/>
        <v>0</v>
      </c>
      <c r="X135" s="249">
        <f t="shared" si="355"/>
        <v>0</v>
      </c>
      <c r="Y135" s="249">
        <f t="shared" si="355"/>
        <v>0</v>
      </c>
      <c r="Z135" s="249">
        <f t="shared" si="355"/>
        <v>0</v>
      </c>
      <c r="AA135" s="249">
        <f t="shared" si="355"/>
        <v>0</v>
      </c>
      <c r="AB135" s="249">
        <f t="shared" ref="AB135:AG135" si="356">AB130-AB134</f>
        <v>0</v>
      </c>
      <c r="AC135" s="249">
        <f t="shared" si="356"/>
        <v>0</v>
      </c>
      <c r="AD135" s="249">
        <f t="shared" si="356"/>
        <v>0</v>
      </c>
      <c r="AE135" s="249">
        <f t="shared" si="356"/>
        <v>529.48999999999978</v>
      </c>
      <c r="AF135" s="249">
        <f t="shared" si="356"/>
        <v>1495.4665000000023</v>
      </c>
      <c r="AG135" s="249">
        <f t="shared" si="356"/>
        <v>2311.8098750000026</v>
      </c>
      <c r="AH135" s="230">
        <f>SUM(V135:AG135)</f>
        <v>4336.7663750000047</v>
      </c>
      <c r="AI135" s="7"/>
      <c r="AJ135" s="8"/>
      <c r="AK135" s="1"/>
      <c r="AL135" s="342">
        <f>AL130-AL134</f>
        <v>52315.206774999999</v>
      </c>
      <c r="AM135" s="342">
        <f>AM130-AM134</f>
        <v>116407.19087812505</v>
      </c>
      <c r="AN135" s="342">
        <f t="shared" ref="AN135:AW135" si="357">AN130-AN134</f>
        <v>164946.7078183594</v>
      </c>
      <c r="AO135" s="342">
        <f t="shared" si="357"/>
        <v>201778.96004106439</v>
      </c>
      <c r="AP135" s="342">
        <f t="shared" si="357"/>
        <v>229731.37348593143</v>
      </c>
      <c r="AQ135" s="342">
        <f t="shared" si="357"/>
        <v>250952.84315019002</v>
      </c>
      <c r="AR135" s="342">
        <f t="shared" si="357"/>
        <v>267196.43805641623</v>
      </c>
      <c r="AS135" s="342">
        <f t="shared" si="357"/>
        <v>279593.24894936424</v>
      </c>
      <c r="AT135" s="342">
        <f t="shared" si="357"/>
        <v>289104.71043069381</v>
      </c>
      <c r="AU135" s="342">
        <f t="shared" si="357"/>
        <v>296352.98682685697</v>
      </c>
      <c r="AV135" s="342">
        <f t="shared" si="357"/>
        <v>302016.75347349979</v>
      </c>
      <c r="AW135" s="342">
        <f t="shared" si="357"/>
        <v>306378.88348931237</v>
      </c>
      <c r="AX135" s="341">
        <f>SUM(AL135:AW135)</f>
        <v>2756775.3033748139</v>
      </c>
      <c r="AY135" s="7"/>
      <c r="AZ135" s="8"/>
      <c r="BA135" s="1"/>
      <c r="BB135" s="429">
        <f>BB130-BB134</f>
        <v>362145.76365870389</v>
      </c>
      <c r="BC135" s="429">
        <f t="shared" ref="BC135:BM135" si="358">BC130-BC134</f>
        <v>500043.08779858833</v>
      </c>
      <c r="BD135" s="429">
        <f t="shared" si="358"/>
        <v>604464.22964598669</v>
      </c>
      <c r="BE135" s="429">
        <f t="shared" si="358"/>
        <v>683686.95636246062</v>
      </c>
      <c r="BF135" s="429">
        <f t="shared" si="358"/>
        <v>743845.41710187553</v>
      </c>
      <c r="BG135" s="429">
        <f t="shared" si="358"/>
        <v>789644.63101136312</v>
      </c>
      <c r="BH135" s="429">
        <f t="shared" si="358"/>
        <v>824598.66658216505</v>
      </c>
      <c r="BI135" s="429">
        <f t="shared" si="358"/>
        <v>851328.35573161638</v>
      </c>
      <c r="BJ135" s="429">
        <f t="shared" si="358"/>
        <v>871799.46683738672</v>
      </c>
      <c r="BK135" s="429">
        <f t="shared" si="358"/>
        <v>887620.41329243558</v>
      </c>
      <c r="BL135" s="429">
        <f t="shared" si="358"/>
        <v>899744.57880310342</v>
      </c>
      <c r="BM135" s="429">
        <f t="shared" si="358"/>
        <v>909184.78841243754</v>
      </c>
      <c r="BN135" s="428">
        <f>SUM(BB135:BM135)</f>
        <v>8928106.3552381229</v>
      </c>
      <c r="BO135" s="7"/>
      <c r="BP135" s="8"/>
      <c r="BQ135" s="1"/>
      <c r="BR135" s="429">
        <f>BR130-BR134</f>
        <v>1038145.8010949111</v>
      </c>
      <c r="BS135" s="429">
        <f t="shared" ref="BS135:CC135" si="359">BS130-BS134</f>
        <v>1171472.6828705471</v>
      </c>
      <c r="BT135" s="429">
        <f t="shared" si="359"/>
        <v>1272899.3930867284</v>
      </c>
      <c r="BU135" s="429">
        <f t="shared" si="359"/>
        <v>1350142.0267008876</v>
      </c>
      <c r="BV135" s="429">
        <f t="shared" si="359"/>
        <v>1409126.0756632767</v>
      </c>
      <c r="BW135" s="429">
        <f t="shared" si="359"/>
        <v>1454284.6769178668</v>
      </c>
      <c r="BX135" s="429">
        <f t="shared" si="359"/>
        <v>1488975.8669156332</v>
      </c>
      <c r="BY135" s="429">
        <f t="shared" si="359"/>
        <v>1515721.1608511796</v>
      </c>
      <c r="BZ135" s="429">
        <f t="shared" si="359"/>
        <v>1536384.540444782</v>
      </c>
      <c r="CA135" s="429">
        <f t="shared" si="359"/>
        <v>1552470.4712391847</v>
      </c>
      <c r="CB135" s="429">
        <f t="shared" si="359"/>
        <v>1564945.5742467865</v>
      </c>
      <c r="CC135" s="429">
        <f t="shared" si="359"/>
        <v>1574774.7190534379</v>
      </c>
      <c r="CD135" s="428">
        <f>SUM(BR135:CC135)</f>
        <v>16929342.98908522</v>
      </c>
    </row>
    <row r="136" spans="2:82" x14ac:dyDescent="0.2">
      <c r="B136" s="43" t="s">
        <v>42</v>
      </c>
      <c r="C136" s="7"/>
      <c r="D136" s="8"/>
      <c r="F136" s="175" t="e">
        <f t="shared" ref="F136:R136" si="360">F135/F130</f>
        <v>#DIV/0!</v>
      </c>
      <c r="G136" s="176" t="e">
        <f t="shared" si="360"/>
        <v>#DIV/0!</v>
      </c>
      <c r="H136" s="176" t="e">
        <f t="shared" si="360"/>
        <v>#DIV/0!</v>
      </c>
      <c r="I136" s="176" t="e">
        <f t="shared" si="360"/>
        <v>#DIV/0!</v>
      </c>
      <c r="J136" s="176" t="e">
        <f t="shared" si="360"/>
        <v>#DIV/0!</v>
      </c>
      <c r="K136" s="176" t="e">
        <f t="shared" si="360"/>
        <v>#DIV/0!</v>
      </c>
      <c r="L136" s="176" t="e">
        <f t="shared" si="360"/>
        <v>#DIV/0!</v>
      </c>
      <c r="M136" s="180" t="e">
        <f t="shared" si="360"/>
        <v>#DIV/0!</v>
      </c>
      <c r="N136" s="180" t="e">
        <f t="shared" si="360"/>
        <v>#DIV/0!</v>
      </c>
      <c r="O136" s="180" t="e">
        <f t="shared" si="360"/>
        <v>#DIV/0!</v>
      </c>
      <c r="P136" s="180" t="e">
        <f t="shared" si="360"/>
        <v>#DIV/0!</v>
      </c>
      <c r="Q136" s="181" t="e">
        <f t="shared" si="360"/>
        <v>#DIV/0!</v>
      </c>
      <c r="R136" s="182" t="e">
        <f t="shared" si="360"/>
        <v>#DIV/0!</v>
      </c>
      <c r="S136" s="7"/>
      <c r="T136" s="8"/>
      <c r="U136" s="1"/>
      <c r="V136" s="252" t="e">
        <f t="shared" ref="V136:AH136" si="361">V135/V130</f>
        <v>#DIV/0!</v>
      </c>
      <c r="W136" s="252" t="e">
        <f t="shared" si="361"/>
        <v>#DIV/0!</v>
      </c>
      <c r="X136" s="252" t="e">
        <f t="shared" si="361"/>
        <v>#DIV/0!</v>
      </c>
      <c r="Y136" s="252" t="e">
        <f t="shared" si="361"/>
        <v>#DIV/0!</v>
      </c>
      <c r="Z136" s="252" t="e">
        <f t="shared" si="361"/>
        <v>#DIV/0!</v>
      </c>
      <c r="AA136" s="252" t="e">
        <f t="shared" si="361"/>
        <v>#DIV/0!</v>
      </c>
      <c r="AB136" s="252" t="e">
        <f t="shared" si="361"/>
        <v>#DIV/0!</v>
      </c>
      <c r="AC136" s="252" t="e">
        <f t="shared" si="361"/>
        <v>#DIV/0!</v>
      </c>
      <c r="AD136" s="252" t="e">
        <f t="shared" si="361"/>
        <v>#DIV/0!</v>
      </c>
      <c r="AE136" s="252">
        <f t="shared" si="361"/>
        <v>8.3315500280083804E-2</v>
      </c>
      <c r="AF136" s="252">
        <f t="shared" si="361"/>
        <v>8.5372154147829643E-2</v>
      </c>
      <c r="AG136" s="253">
        <f t="shared" si="361"/>
        <v>8.8977426635287446E-2</v>
      </c>
      <c r="AH136" s="254">
        <f t="shared" si="361"/>
        <v>8.6988898835271417E-2</v>
      </c>
      <c r="AI136" s="7"/>
      <c r="AJ136" s="8"/>
      <c r="AK136" s="1"/>
      <c r="AL136" s="362">
        <f t="shared" ref="AL136:AX136" si="362">AL135/AL130</f>
        <v>0.44583262320096584</v>
      </c>
      <c r="AM136" s="362">
        <f t="shared" si="362"/>
        <v>0.44586005817732932</v>
      </c>
      <c r="AN136" s="362">
        <f t="shared" si="362"/>
        <v>0.44587239964256165</v>
      </c>
      <c r="AO136" s="362">
        <f t="shared" si="362"/>
        <v>0.44588186492179155</v>
      </c>
      <c r="AP136" s="362">
        <f t="shared" si="362"/>
        <v>0.44589014222145085</v>
      </c>
      <c r="AQ136" s="362">
        <f t="shared" si="362"/>
        <v>0.44589768777175565</v>
      </c>
      <c r="AR136" s="362">
        <f t="shared" si="362"/>
        <v>0.4459045919724508</v>
      </c>
      <c r="AS136" s="362">
        <f t="shared" si="362"/>
        <v>0.4459109756441631</v>
      </c>
      <c r="AT136" s="362">
        <f t="shared" si="362"/>
        <v>0.44591685132527642</v>
      </c>
      <c r="AU136" s="362">
        <f t="shared" si="362"/>
        <v>0.44592228270939699</v>
      </c>
      <c r="AV136" s="362">
        <f t="shared" si="362"/>
        <v>0.44592720424329607</v>
      </c>
      <c r="AW136" s="363">
        <f t="shared" si="362"/>
        <v>0.44593170028989215</v>
      </c>
      <c r="AX136" s="364">
        <f t="shared" si="362"/>
        <v>0.44590524717650654</v>
      </c>
      <c r="AY136" s="7"/>
      <c r="AZ136" s="8"/>
      <c r="BA136" s="1"/>
      <c r="BB136" s="450">
        <f t="shared" ref="BB136:BN136" si="363">BB135/BB130</f>
        <v>0.45874383710413741</v>
      </c>
      <c r="BC136" s="450">
        <f t="shared" si="363"/>
        <v>0.4587548369428065</v>
      </c>
      <c r="BD136" s="450">
        <f t="shared" si="363"/>
        <v>0.45876593540999089</v>
      </c>
      <c r="BE136" s="450">
        <f t="shared" si="363"/>
        <v>0.45877676148592661</v>
      </c>
      <c r="BF136" s="450">
        <f t="shared" si="363"/>
        <v>0.45878717426788773</v>
      </c>
      <c r="BG136" s="450">
        <f t="shared" si="363"/>
        <v>0.45879706255360803</v>
      </c>
      <c r="BH136" s="450">
        <f t="shared" si="363"/>
        <v>0.45880636260420615</v>
      </c>
      <c r="BI136" s="450">
        <f t="shared" si="363"/>
        <v>0.45881504309290894</v>
      </c>
      <c r="BJ136" s="450">
        <f t="shared" si="363"/>
        <v>0.45882309335848154</v>
      </c>
      <c r="BK136" s="450">
        <f t="shared" si="363"/>
        <v>0.45883047812875338</v>
      </c>
      <c r="BL136" s="450">
        <f t="shared" si="363"/>
        <v>0.45883726318947921</v>
      </c>
      <c r="BM136" s="451">
        <f t="shared" si="363"/>
        <v>0.45884342056095723</v>
      </c>
      <c r="BN136" s="452">
        <f t="shared" si="363"/>
        <v>0.45880526045285791</v>
      </c>
      <c r="BO136" s="7"/>
      <c r="BP136" s="8"/>
      <c r="BQ136" s="1"/>
      <c r="BR136" s="450">
        <f t="shared" ref="BR136:CD136" si="364">BR135/BR130</f>
        <v>0.45936471993526057</v>
      </c>
      <c r="BS136" s="450">
        <f t="shared" si="364"/>
        <v>0.45975858510597067</v>
      </c>
      <c r="BT136" s="450">
        <f t="shared" si="364"/>
        <v>0.46005451490183391</v>
      </c>
      <c r="BU136" s="450">
        <f t="shared" si="364"/>
        <v>0.46029226248295546</v>
      </c>
      <c r="BV136" s="450">
        <f t="shared" si="364"/>
        <v>0.46049100120318859</v>
      </c>
      <c r="BW136" s="450">
        <f t="shared" si="364"/>
        <v>0.46066119675258466</v>
      </c>
      <c r="BX136" s="450">
        <f t="shared" si="364"/>
        <v>0.46080907939228721</v>
      </c>
      <c r="BY136" s="450">
        <f t="shared" si="364"/>
        <v>0.46093869883673555</v>
      </c>
      <c r="BZ136" s="450">
        <f t="shared" si="364"/>
        <v>0.46105294395881502</v>
      </c>
      <c r="CA136" s="450">
        <f t="shared" si="364"/>
        <v>0.46115381318253196</v>
      </c>
      <c r="CB136" s="450">
        <f t="shared" si="364"/>
        <v>0.46124316993752407</v>
      </c>
      <c r="CC136" s="450">
        <f t="shared" si="364"/>
        <v>0.46132214280008788</v>
      </c>
      <c r="CD136" s="452">
        <f t="shared" si="364"/>
        <v>0.46066319789453714</v>
      </c>
    </row>
    <row r="137" spans="2:82" x14ac:dyDescent="0.2">
      <c r="B137" s="48" t="s">
        <v>43</v>
      </c>
      <c r="C137" s="7"/>
      <c r="D137" s="8"/>
      <c r="F137" s="177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Q137" s="179"/>
      <c r="R137" s="174"/>
      <c r="S137" s="7"/>
      <c r="T137" s="8"/>
      <c r="U137" s="1"/>
      <c r="V137" s="255"/>
      <c r="W137" s="256"/>
      <c r="X137" s="256"/>
      <c r="Y137" s="256"/>
      <c r="Z137" s="256"/>
      <c r="AA137" s="256"/>
      <c r="AB137" s="256"/>
      <c r="AC137" s="256"/>
      <c r="AD137" s="256"/>
      <c r="AE137" s="256"/>
      <c r="AF137" s="256"/>
      <c r="AG137" s="257"/>
      <c r="AH137" s="251"/>
      <c r="AI137" s="7"/>
      <c r="AJ137" s="8"/>
      <c r="AK137" s="1"/>
      <c r="AL137" s="365"/>
      <c r="AM137" s="366"/>
      <c r="AN137" s="366"/>
      <c r="AO137" s="366"/>
      <c r="AP137" s="366"/>
      <c r="AQ137" s="366"/>
      <c r="AR137" s="366"/>
      <c r="AS137" s="366"/>
      <c r="AT137" s="366"/>
      <c r="AU137" s="366"/>
      <c r="AV137" s="366"/>
      <c r="AW137" s="367"/>
      <c r="AX137" s="361"/>
      <c r="AY137" s="7"/>
      <c r="AZ137" s="8"/>
      <c r="BA137" s="1"/>
      <c r="BB137" s="453"/>
      <c r="BC137" s="454"/>
      <c r="BD137" s="454"/>
      <c r="BE137" s="454"/>
      <c r="BF137" s="454"/>
      <c r="BG137" s="454"/>
      <c r="BH137" s="454"/>
      <c r="BI137" s="454"/>
      <c r="BJ137" s="454"/>
      <c r="BK137" s="454"/>
      <c r="BL137" s="454"/>
      <c r="BM137" s="455"/>
      <c r="BN137" s="449"/>
      <c r="BO137" s="7"/>
      <c r="BP137" s="8"/>
      <c r="BQ137" s="1"/>
      <c r="BR137" s="453"/>
      <c r="BS137" s="454"/>
      <c r="BT137" s="454"/>
      <c r="BU137" s="454"/>
      <c r="BV137" s="454"/>
      <c r="BW137" s="454"/>
      <c r="BX137" s="454"/>
      <c r="BY137" s="454"/>
      <c r="BZ137" s="454"/>
      <c r="CA137" s="454"/>
      <c r="CB137" s="454"/>
      <c r="CC137" s="455"/>
      <c r="CD137" s="449"/>
    </row>
    <row r="138" spans="2:82" outlineLevel="1" x14ac:dyDescent="0.2">
      <c r="B138" s="48" t="s">
        <v>44</v>
      </c>
      <c r="C138" s="7"/>
      <c r="D138" s="8"/>
      <c r="F138" s="177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179"/>
      <c r="R138" s="174"/>
      <c r="S138" s="7"/>
      <c r="T138" s="8"/>
      <c r="U138" s="1"/>
      <c r="V138" s="255"/>
      <c r="W138" s="256"/>
      <c r="X138" s="256"/>
      <c r="Y138" s="256"/>
      <c r="Z138" s="256"/>
      <c r="AA138" s="256"/>
      <c r="AB138" s="256"/>
      <c r="AC138" s="256"/>
      <c r="AD138" s="256"/>
      <c r="AE138" s="256"/>
      <c r="AF138" s="256"/>
      <c r="AG138" s="257"/>
      <c r="AH138" s="251"/>
      <c r="AI138" s="7"/>
      <c r="AJ138" s="8"/>
      <c r="AK138" s="1"/>
      <c r="AL138" s="365"/>
      <c r="AM138" s="366"/>
      <c r="AN138" s="366"/>
      <c r="AO138" s="366"/>
      <c r="AP138" s="366"/>
      <c r="AQ138" s="366"/>
      <c r="AR138" s="366"/>
      <c r="AS138" s="366"/>
      <c r="AT138" s="366"/>
      <c r="AU138" s="366"/>
      <c r="AV138" s="366"/>
      <c r="AW138" s="367"/>
      <c r="AX138" s="361"/>
      <c r="AY138" s="7"/>
      <c r="AZ138" s="8"/>
      <c r="BA138" s="1"/>
      <c r="BB138" s="453"/>
      <c r="BC138" s="454"/>
      <c r="BD138" s="454"/>
      <c r="BE138" s="454"/>
      <c r="BF138" s="454"/>
      <c r="BG138" s="454"/>
      <c r="BH138" s="454"/>
      <c r="BI138" s="454"/>
      <c r="BJ138" s="454"/>
      <c r="BK138" s="454"/>
      <c r="BL138" s="454"/>
      <c r="BM138" s="455"/>
      <c r="BN138" s="449"/>
      <c r="BO138" s="7"/>
      <c r="BP138" s="8"/>
      <c r="BQ138" s="1"/>
      <c r="BR138" s="453"/>
      <c r="BS138" s="454"/>
      <c r="BT138" s="454"/>
      <c r="BU138" s="454"/>
      <c r="BV138" s="454"/>
      <c r="BW138" s="454"/>
      <c r="BX138" s="454"/>
      <c r="BY138" s="454"/>
      <c r="BZ138" s="454"/>
      <c r="CA138" s="454"/>
      <c r="CB138" s="454"/>
      <c r="CC138" s="455"/>
      <c r="CD138" s="449"/>
    </row>
    <row r="139" spans="2:82" outlineLevel="1" x14ac:dyDescent="0.2">
      <c r="B139" s="41" t="s">
        <v>140</v>
      </c>
      <c r="C139" s="7" t="s">
        <v>24</v>
      </c>
      <c r="D139" s="167">
        <v>0</v>
      </c>
      <c r="E139" s="183"/>
      <c r="F139" s="139">
        <v>0</v>
      </c>
      <c r="G139" s="139">
        <v>0</v>
      </c>
      <c r="H139" s="139">
        <v>0</v>
      </c>
      <c r="I139" s="139">
        <v>0</v>
      </c>
      <c r="J139" s="139">
        <v>0</v>
      </c>
      <c r="K139" s="139">
        <v>0</v>
      </c>
      <c r="L139" s="139">
        <v>0</v>
      </c>
      <c r="M139" s="139">
        <f t="shared" ref="M139:Q145" si="365">$D139</f>
        <v>0</v>
      </c>
      <c r="N139" s="139">
        <f t="shared" si="365"/>
        <v>0</v>
      </c>
      <c r="O139" s="139">
        <f t="shared" si="365"/>
        <v>0</v>
      </c>
      <c r="P139" s="139">
        <f t="shared" si="365"/>
        <v>0</v>
      </c>
      <c r="Q139" s="140">
        <f t="shared" si="365"/>
        <v>0</v>
      </c>
      <c r="R139" s="142">
        <f t="shared" ref="R139:R147" si="366">SUM(F139:Q139)</f>
        <v>0</v>
      </c>
      <c r="S139" s="7" t="s">
        <v>24</v>
      </c>
      <c r="T139" s="167">
        <v>0</v>
      </c>
      <c r="U139" s="183"/>
      <c r="V139" s="228">
        <v>0</v>
      </c>
      <c r="W139" s="228">
        <v>0</v>
      </c>
      <c r="X139" s="228">
        <v>0</v>
      </c>
      <c r="Y139" s="228">
        <v>0</v>
      </c>
      <c r="Z139" s="228">
        <v>0</v>
      </c>
      <c r="AA139" s="228">
        <v>0</v>
      </c>
      <c r="AB139" s="228">
        <v>0</v>
      </c>
      <c r="AC139" s="228">
        <v>0</v>
      </c>
      <c r="AD139" s="228">
        <v>0</v>
      </c>
      <c r="AE139" s="228">
        <f t="shared" ref="AA139:AG141" si="367">$T139</f>
        <v>0</v>
      </c>
      <c r="AF139" s="228">
        <f t="shared" si="367"/>
        <v>0</v>
      </c>
      <c r="AG139" s="228">
        <f t="shared" si="367"/>
        <v>0</v>
      </c>
      <c r="AH139" s="230">
        <f t="shared" ref="AH139:AH147" si="368">SUM(V139:AG139)</f>
        <v>0</v>
      </c>
      <c r="AI139" s="7" t="s">
        <v>24</v>
      </c>
      <c r="AJ139" s="167">
        <v>10000</v>
      </c>
      <c r="AK139" s="183"/>
      <c r="AL139" s="340">
        <f>$AJ$139</f>
        <v>10000</v>
      </c>
      <c r="AM139" s="340">
        <f t="shared" ref="AM139:AW139" si="369">$AJ$139</f>
        <v>10000</v>
      </c>
      <c r="AN139" s="340">
        <f t="shared" si="369"/>
        <v>10000</v>
      </c>
      <c r="AO139" s="340">
        <f t="shared" si="369"/>
        <v>10000</v>
      </c>
      <c r="AP139" s="340">
        <f t="shared" si="369"/>
        <v>10000</v>
      </c>
      <c r="AQ139" s="340">
        <f t="shared" si="369"/>
        <v>10000</v>
      </c>
      <c r="AR139" s="340">
        <f t="shared" si="369"/>
        <v>10000</v>
      </c>
      <c r="AS139" s="340">
        <f t="shared" si="369"/>
        <v>10000</v>
      </c>
      <c r="AT139" s="340">
        <f t="shared" si="369"/>
        <v>10000</v>
      </c>
      <c r="AU139" s="340">
        <f t="shared" si="369"/>
        <v>10000</v>
      </c>
      <c r="AV139" s="340">
        <f t="shared" si="369"/>
        <v>10000</v>
      </c>
      <c r="AW139" s="340">
        <f t="shared" si="369"/>
        <v>10000</v>
      </c>
      <c r="AX139" s="341">
        <f t="shared" ref="AX139:AX147" si="370">SUM(AL139:AW139)</f>
        <v>120000</v>
      </c>
      <c r="AY139" s="7" t="s">
        <v>24</v>
      </c>
      <c r="AZ139" s="167">
        <f>(AJ139*5)+AJ139</f>
        <v>60000</v>
      </c>
      <c r="BA139" s="183"/>
      <c r="BB139" s="427">
        <f>$AZ$139</f>
        <v>60000</v>
      </c>
      <c r="BC139" s="427">
        <f t="shared" ref="BC139:BM139" si="371">$AZ$139</f>
        <v>60000</v>
      </c>
      <c r="BD139" s="427">
        <f t="shared" si="371"/>
        <v>60000</v>
      </c>
      <c r="BE139" s="427">
        <f t="shared" si="371"/>
        <v>60000</v>
      </c>
      <c r="BF139" s="427">
        <f t="shared" si="371"/>
        <v>60000</v>
      </c>
      <c r="BG139" s="427">
        <f t="shared" si="371"/>
        <v>60000</v>
      </c>
      <c r="BH139" s="427">
        <f t="shared" si="371"/>
        <v>60000</v>
      </c>
      <c r="BI139" s="427">
        <f t="shared" si="371"/>
        <v>60000</v>
      </c>
      <c r="BJ139" s="427">
        <f t="shared" si="371"/>
        <v>60000</v>
      </c>
      <c r="BK139" s="427">
        <f t="shared" si="371"/>
        <v>60000</v>
      </c>
      <c r="BL139" s="427">
        <f t="shared" si="371"/>
        <v>60000</v>
      </c>
      <c r="BM139" s="427">
        <f t="shared" si="371"/>
        <v>60000</v>
      </c>
      <c r="BN139" s="428">
        <f t="shared" ref="BN139:BN146" si="372">SUM(BB139:BM139)</f>
        <v>720000</v>
      </c>
      <c r="BO139" s="7" t="s">
        <v>24</v>
      </c>
      <c r="BP139" s="167">
        <f>AZ139</f>
        <v>60000</v>
      </c>
      <c r="BQ139" s="183"/>
      <c r="BR139" s="427">
        <f>$BP$139</f>
        <v>60000</v>
      </c>
      <c r="BS139" s="427">
        <f t="shared" ref="BS139:CC139" si="373">$BP$139</f>
        <v>60000</v>
      </c>
      <c r="BT139" s="427">
        <f t="shared" si="373"/>
        <v>60000</v>
      </c>
      <c r="BU139" s="427">
        <f t="shared" si="373"/>
        <v>60000</v>
      </c>
      <c r="BV139" s="427">
        <f t="shared" si="373"/>
        <v>60000</v>
      </c>
      <c r="BW139" s="427">
        <f t="shared" si="373"/>
        <v>60000</v>
      </c>
      <c r="BX139" s="427">
        <f t="shared" si="373"/>
        <v>60000</v>
      </c>
      <c r="BY139" s="427">
        <f t="shared" si="373"/>
        <v>60000</v>
      </c>
      <c r="BZ139" s="427">
        <f t="shared" si="373"/>
        <v>60000</v>
      </c>
      <c r="CA139" s="427">
        <f t="shared" si="373"/>
        <v>60000</v>
      </c>
      <c r="CB139" s="427">
        <f t="shared" si="373"/>
        <v>60000</v>
      </c>
      <c r="CC139" s="427">
        <f t="shared" si="373"/>
        <v>60000</v>
      </c>
      <c r="CD139" s="428">
        <f t="shared" ref="CD139:CD147" si="374">SUM(BR139:CC139)</f>
        <v>720000</v>
      </c>
    </row>
    <row r="140" spans="2:82" outlineLevel="1" x14ac:dyDescent="0.2">
      <c r="B140" s="41" t="s">
        <v>164</v>
      </c>
      <c r="C140" s="7" t="s">
        <v>24</v>
      </c>
      <c r="D140" s="167">
        <v>0</v>
      </c>
      <c r="E140" s="183"/>
      <c r="F140" s="139">
        <v>0</v>
      </c>
      <c r="G140" s="139">
        <v>0</v>
      </c>
      <c r="H140" s="139">
        <v>0</v>
      </c>
      <c r="I140" s="139">
        <v>0</v>
      </c>
      <c r="J140" s="139">
        <v>0</v>
      </c>
      <c r="K140" s="139">
        <v>0</v>
      </c>
      <c r="L140" s="139">
        <v>0</v>
      </c>
      <c r="M140" s="139">
        <f>M7</f>
        <v>0</v>
      </c>
      <c r="N140" s="139">
        <f>N7</f>
        <v>0</v>
      </c>
      <c r="O140" s="139">
        <f>O7</f>
        <v>0</v>
      </c>
      <c r="P140" s="139">
        <f>P7</f>
        <v>0</v>
      </c>
      <c r="Q140" s="139">
        <v>0</v>
      </c>
      <c r="R140" s="142">
        <f t="shared" si="366"/>
        <v>0</v>
      </c>
      <c r="S140" s="7" t="s">
        <v>24</v>
      </c>
      <c r="T140" s="167">
        <v>20000</v>
      </c>
      <c r="U140" s="183"/>
      <c r="V140" s="228">
        <v>0</v>
      </c>
      <c r="W140" s="228">
        <v>0</v>
      </c>
      <c r="X140" s="228">
        <v>0</v>
      </c>
      <c r="Y140" s="228">
        <v>0</v>
      </c>
      <c r="Z140" s="228">
        <v>0</v>
      </c>
      <c r="AA140" s="228">
        <v>0</v>
      </c>
      <c r="AB140" s="228">
        <v>0</v>
      </c>
      <c r="AC140" s="228">
        <v>0</v>
      </c>
      <c r="AD140" s="228">
        <v>0</v>
      </c>
      <c r="AE140" s="228">
        <f>$T$140</f>
        <v>20000</v>
      </c>
      <c r="AF140" s="228">
        <f>$T$140</f>
        <v>20000</v>
      </c>
      <c r="AG140" s="228">
        <f>$T$140</f>
        <v>20000</v>
      </c>
      <c r="AH140" s="230">
        <f t="shared" si="368"/>
        <v>60000</v>
      </c>
      <c r="AI140" s="7" t="s">
        <v>24</v>
      </c>
      <c r="AJ140" s="167">
        <v>35000</v>
      </c>
      <c r="AK140" s="183"/>
      <c r="AL140" s="340">
        <f>$AJ$140</f>
        <v>35000</v>
      </c>
      <c r="AM140" s="340">
        <f t="shared" ref="AM140:AW140" si="375">$AJ$140</f>
        <v>35000</v>
      </c>
      <c r="AN140" s="340">
        <f t="shared" si="375"/>
        <v>35000</v>
      </c>
      <c r="AO140" s="340">
        <f t="shared" si="375"/>
        <v>35000</v>
      </c>
      <c r="AP140" s="340">
        <f t="shared" si="375"/>
        <v>35000</v>
      </c>
      <c r="AQ140" s="340">
        <f t="shared" si="375"/>
        <v>35000</v>
      </c>
      <c r="AR140" s="340">
        <f t="shared" si="375"/>
        <v>35000</v>
      </c>
      <c r="AS140" s="340">
        <f t="shared" si="375"/>
        <v>35000</v>
      </c>
      <c r="AT140" s="340">
        <f t="shared" si="375"/>
        <v>35000</v>
      </c>
      <c r="AU140" s="340">
        <f t="shared" si="375"/>
        <v>35000</v>
      </c>
      <c r="AV140" s="340">
        <f t="shared" si="375"/>
        <v>35000</v>
      </c>
      <c r="AW140" s="340">
        <f t="shared" si="375"/>
        <v>35000</v>
      </c>
      <c r="AX140" s="341">
        <f t="shared" si="370"/>
        <v>420000</v>
      </c>
      <c r="AY140" s="7" t="s">
        <v>24</v>
      </c>
      <c r="AZ140" s="167">
        <f>(AJ140*1.5)+AJ140</f>
        <v>87500</v>
      </c>
      <c r="BA140" s="183"/>
      <c r="BB140" s="427">
        <f>$AZ$140</f>
        <v>87500</v>
      </c>
      <c r="BC140" s="427">
        <f t="shared" ref="BC140:BM140" si="376">$AZ$140</f>
        <v>87500</v>
      </c>
      <c r="BD140" s="427">
        <f t="shared" si="376"/>
        <v>87500</v>
      </c>
      <c r="BE140" s="427">
        <f t="shared" si="376"/>
        <v>87500</v>
      </c>
      <c r="BF140" s="427">
        <f t="shared" si="376"/>
        <v>87500</v>
      </c>
      <c r="BG140" s="427">
        <f t="shared" si="376"/>
        <v>87500</v>
      </c>
      <c r="BH140" s="427">
        <f t="shared" si="376"/>
        <v>87500</v>
      </c>
      <c r="BI140" s="427">
        <f t="shared" si="376"/>
        <v>87500</v>
      </c>
      <c r="BJ140" s="427">
        <f t="shared" si="376"/>
        <v>87500</v>
      </c>
      <c r="BK140" s="427">
        <f t="shared" si="376"/>
        <v>87500</v>
      </c>
      <c r="BL140" s="427">
        <f t="shared" si="376"/>
        <v>87500</v>
      </c>
      <c r="BM140" s="427">
        <f t="shared" si="376"/>
        <v>87500</v>
      </c>
      <c r="BN140" s="428">
        <f t="shared" si="372"/>
        <v>1050000</v>
      </c>
      <c r="BO140" s="7" t="s">
        <v>24</v>
      </c>
      <c r="BP140" s="167">
        <f t="shared" ref="BP140:BP146" si="377">AZ140</f>
        <v>87500</v>
      </c>
      <c r="BQ140" s="183"/>
      <c r="BR140" s="427">
        <f>$BP$140</f>
        <v>87500</v>
      </c>
      <c r="BS140" s="427">
        <f t="shared" ref="BS140:CC140" si="378">$BP$140</f>
        <v>87500</v>
      </c>
      <c r="BT140" s="427">
        <f t="shared" si="378"/>
        <v>87500</v>
      </c>
      <c r="BU140" s="427">
        <f t="shared" si="378"/>
        <v>87500</v>
      </c>
      <c r="BV140" s="427">
        <f t="shared" si="378"/>
        <v>87500</v>
      </c>
      <c r="BW140" s="427">
        <f t="shared" si="378"/>
        <v>87500</v>
      </c>
      <c r="BX140" s="427">
        <f t="shared" si="378"/>
        <v>87500</v>
      </c>
      <c r="BY140" s="427">
        <f t="shared" si="378"/>
        <v>87500</v>
      </c>
      <c r="BZ140" s="427">
        <f t="shared" si="378"/>
        <v>87500</v>
      </c>
      <c r="CA140" s="427">
        <f t="shared" si="378"/>
        <v>87500</v>
      </c>
      <c r="CB140" s="427">
        <f t="shared" si="378"/>
        <v>87500</v>
      </c>
      <c r="CC140" s="427">
        <f t="shared" si="378"/>
        <v>87500</v>
      </c>
      <c r="CD140" s="428">
        <f t="shared" si="374"/>
        <v>1050000</v>
      </c>
    </row>
    <row r="141" spans="2:82" outlineLevel="1" x14ac:dyDescent="0.2">
      <c r="B141" s="41" t="s">
        <v>142</v>
      </c>
      <c r="C141" s="7" t="s">
        <v>24</v>
      </c>
      <c r="D141" s="167">
        <v>0</v>
      </c>
      <c r="E141" s="183"/>
      <c r="F141" s="139">
        <v>0</v>
      </c>
      <c r="G141" s="139">
        <v>0</v>
      </c>
      <c r="H141" s="139">
        <v>0</v>
      </c>
      <c r="I141" s="139">
        <v>0</v>
      </c>
      <c r="J141" s="139">
        <v>0</v>
      </c>
      <c r="K141" s="139">
        <v>0</v>
      </c>
      <c r="L141" s="139">
        <v>0</v>
      </c>
      <c r="M141" s="139">
        <f t="shared" si="365"/>
        <v>0</v>
      </c>
      <c r="N141" s="139">
        <f t="shared" si="365"/>
        <v>0</v>
      </c>
      <c r="O141" s="139">
        <f t="shared" si="365"/>
        <v>0</v>
      </c>
      <c r="P141" s="139">
        <f t="shared" si="365"/>
        <v>0</v>
      </c>
      <c r="Q141" s="139">
        <f t="shared" si="365"/>
        <v>0</v>
      </c>
      <c r="R141" s="142">
        <f t="shared" si="366"/>
        <v>0</v>
      </c>
      <c r="S141" s="7" t="s">
        <v>24</v>
      </c>
      <c r="T141" s="167">
        <v>0</v>
      </c>
      <c r="U141" s="183"/>
      <c r="V141" s="228">
        <v>0</v>
      </c>
      <c r="W141" s="228">
        <v>0</v>
      </c>
      <c r="X141" s="228">
        <v>0</v>
      </c>
      <c r="Y141" s="228">
        <v>0</v>
      </c>
      <c r="Z141" s="228">
        <v>0</v>
      </c>
      <c r="AA141" s="228">
        <f t="shared" si="367"/>
        <v>0</v>
      </c>
      <c r="AB141" s="228">
        <f t="shared" si="367"/>
        <v>0</v>
      </c>
      <c r="AC141" s="228">
        <f t="shared" si="367"/>
        <v>0</v>
      </c>
      <c r="AD141" s="228">
        <f t="shared" si="367"/>
        <v>0</v>
      </c>
      <c r="AE141" s="228">
        <f t="shared" si="367"/>
        <v>0</v>
      </c>
      <c r="AF141" s="228">
        <f t="shared" si="367"/>
        <v>0</v>
      </c>
      <c r="AG141" s="228">
        <f t="shared" si="367"/>
        <v>0</v>
      </c>
      <c r="AH141" s="230">
        <f t="shared" si="368"/>
        <v>0</v>
      </c>
      <c r="AI141" s="7" t="s">
        <v>24</v>
      </c>
      <c r="AJ141" s="167">
        <v>5000</v>
      </c>
      <c r="AK141" s="183"/>
      <c r="AL141" s="340">
        <f>$AJ$141</f>
        <v>5000</v>
      </c>
      <c r="AM141" s="340">
        <v>3000</v>
      </c>
      <c r="AN141" s="340">
        <v>3000</v>
      </c>
      <c r="AO141" s="340">
        <v>3000</v>
      </c>
      <c r="AP141" s="340">
        <v>3000</v>
      </c>
      <c r="AQ141" s="340">
        <v>3000</v>
      </c>
      <c r="AR141" s="340">
        <v>3000</v>
      </c>
      <c r="AS141" s="340">
        <v>3000</v>
      </c>
      <c r="AT141" s="340">
        <v>3000</v>
      </c>
      <c r="AU141" s="340">
        <v>3000</v>
      </c>
      <c r="AV141" s="340">
        <v>3000</v>
      </c>
      <c r="AW141" s="340">
        <v>3000</v>
      </c>
      <c r="AX141" s="341">
        <f t="shared" si="370"/>
        <v>38000</v>
      </c>
      <c r="AY141" s="7" t="s">
        <v>24</v>
      </c>
      <c r="AZ141" s="167">
        <f>(AJ141*2)+AJ141</f>
        <v>15000</v>
      </c>
      <c r="BA141" s="183"/>
      <c r="BB141" s="427">
        <f>$AZ$141</f>
        <v>15000</v>
      </c>
      <c r="BC141" s="427">
        <f t="shared" ref="BC141:BM141" si="379">$AZ$141</f>
        <v>15000</v>
      </c>
      <c r="BD141" s="427">
        <f t="shared" si="379"/>
        <v>15000</v>
      </c>
      <c r="BE141" s="427">
        <f t="shared" si="379"/>
        <v>15000</v>
      </c>
      <c r="BF141" s="427">
        <f t="shared" si="379"/>
        <v>15000</v>
      </c>
      <c r="BG141" s="427">
        <f t="shared" si="379"/>
        <v>15000</v>
      </c>
      <c r="BH141" s="427">
        <f t="shared" si="379"/>
        <v>15000</v>
      </c>
      <c r="BI141" s="427">
        <f t="shared" si="379"/>
        <v>15000</v>
      </c>
      <c r="BJ141" s="427">
        <f t="shared" si="379"/>
        <v>15000</v>
      </c>
      <c r="BK141" s="427">
        <f t="shared" si="379"/>
        <v>15000</v>
      </c>
      <c r="BL141" s="427">
        <f t="shared" si="379"/>
        <v>15000</v>
      </c>
      <c r="BM141" s="427">
        <f t="shared" si="379"/>
        <v>15000</v>
      </c>
      <c r="BN141" s="428">
        <f t="shared" si="372"/>
        <v>180000</v>
      </c>
      <c r="BO141" s="7" t="s">
        <v>24</v>
      </c>
      <c r="BP141" s="167">
        <f t="shared" si="377"/>
        <v>15000</v>
      </c>
      <c r="BQ141" s="183"/>
      <c r="BR141" s="427">
        <f>$BP$141</f>
        <v>15000</v>
      </c>
      <c r="BS141" s="427">
        <f t="shared" ref="BS141:CC141" si="380">$BP$141</f>
        <v>15000</v>
      </c>
      <c r="BT141" s="427">
        <f t="shared" si="380"/>
        <v>15000</v>
      </c>
      <c r="BU141" s="427">
        <f t="shared" si="380"/>
        <v>15000</v>
      </c>
      <c r="BV141" s="427">
        <f t="shared" si="380"/>
        <v>15000</v>
      </c>
      <c r="BW141" s="427">
        <f t="shared" si="380"/>
        <v>15000</v>
      </c>
      <c r="BX141" s="427">
        <f t="shared" si="380"/>
        <v>15000</v>
      </c>
      <c r="BY141" s="427">
        <f t="shared" si="380"/>
        <v>15000</v>
      </c>
      <c r="BZ141" s="427">
        <f t="shared" si="380"/>
        <v>15000</v>
      </c>
      <c r="CA141" s="427">
        <f t="shared" si="380"/>
        <v>15000</v>
      </c>
      <c r="CB141" s="427">
        <f t="shared" si="380"/>
        <v>15000</v>
      </c>
      <c r="CC141" s="427">
        <f t="shared" si="380"/>
        <v>15000</v>
      </c>
      <c r="CD141" s="428">
        <f t="shared" si="374"/>
        <v>180000</v>
      </c>
    </row>
    <row r="142" spans="2:82" outlineLevel="1" x14ac:dyDescent="0.2">
      <c r="B142" s="79" t="s">
        <v>141</v>
      </c>
      <c r="C142" s="7" t="s">
        <v>24</v>
      </c>
      <c r="D142" s="167">
        <v>0</v>
      </c>
      <c r="E142" s="183"/>
      <c r="F142" s="139">
        <v>0</v>
      </c>
      <c r="G142" s="139">
        <v>0</v>
      </c>
      <c r="H142" s="139">
        <v>0</v>
      </c>
      <c r="I142" s="139">
        <v>0</v>
      </c>
      <c r="J142" s="139">
        <v>0</v>
      </c>
      <c r="K142" s="139">
        <v>0</v>
      </c>
      <c r="L142" s="139">
        <v>0</v>
      </c>
      <c r="M142" s="139">
        <f>$D142</f>
        <v>0</v>
      </c>
      <c r="N142" s="139">
        <f t="shared" si="365"/>
        <v>0</v>
      </c>
      <c r="O142" s="139">
        <f t="shared" si="365"/>
        <v>0</v>
      </c>
      <c r="P142" s="139">
        <f t="shared" si="365"/>
        <v>0</v>
      </c>
      <c r="Q142" s="140">
        <f t="shared" si="365"/>
        <v>0</v>
      </c>
      <c r="R142" s="142">
        <f t="shared" si="366"/>
        <v>0</v>
      </c>
      <c r="S142" s="7" t="s">
        <v>24</v>
      </c>
      <c r="T142" s="167">
        <v>0</v>
      </c>
      <c r="U142" s="183"/>
      <c r="V142" s="228">
        <v>0</v>
      </c>
      <c r="W142" s="228">
        <v>0</v>
      </c>
      <c r="X142" s="228">
        <v>0</v>
      </c>
      <c r="Y142" s="228">
        <v>0</v>
      </c>
      <c r="Z142" s="228">
        <v>0</v>
      </c>
      <c r="AA142" s="228">
        <f t="shared" ref="AA142:AG144" si="381">$T142</f>
        <v>0</v>
      </c>
      <c r="AB142" s="228">
        <f t="shared" si="381"/>
        <v>0</v>
      </c>
      <c r="AC142" s="228">
        <f t="shared" si="381"/>
        <v>0</v>
      </c>
      <c r="AD142" s="228">
        <f t="shared" si="381"/>
        <v>0</v>
      </c>
      <c r="AE142" s="228">
        <f t="shared" si="381"/>
        <v>0</v>
      </c>
      <c r="AF142" s="228">
        <f t="shared" si="381"/>
        <v>0</v>
      </c>
      <c r="AG142" s="228">
        <f t="shared" si="381"/>
        <v>0</v>
      </c>
      <c r="AH142" s="230">
        <f t="shared" si="368"/>
        <v>0</v>
      </c>
      <c r="AI142" s="7" t="s">
        <v>24</v>
      </c>
      <c r="AJ142" s="167">
        <v>500</v>
      </c>
      <c r="AK142" s="183"/>
      <c r="AL142" s="340">
        <f>$AJ$142</f>
        <v>500</v>
      </c>
      <c r="AM142" s="340">
        <f t="shared" ref="AM142:AW142" si="382">$AJ$142</f>
        <v>500</v>
      </c>
      <c r="AN142" s="340">
        <f t="shared" si="382"/>
        <v>500</v>
      </c>
      <c r="AO142" s="340">
        <f t="shared" si="382"/>
        <v>500</v>
      </c>
      <c r="AP142" s="340">
        <f t="shared" si="382"/>
        <v>500</v>
      </c>
      <c r="AQ142" s="340">
        <f t="shared" si="382"/>
        <v>500</v>
      </c>
      <c r="AR142" s="340">
        <f t="shared" si="382"/>
        <v>500</v>
      </c>
      <c r="AS142" s="340">
        <f t="shared" si="382"/>
        <v>500</v>
      </c>
      <c r="AT142" s="340">
        <f t="shared" si="382"/>
        <v>500</v>
      </c>
      <c r="AU142" s="340">
        <f t="shared" si="382"/>
        <v>500</v>
      </c>
      <c r="AV142" s="340">
        <f t="shared" si="382"/>
        <v>500</v>
      </c>
      <c r="AW142" s="340">
        <f t="shared" si="382"/>
        <v>500</v>
      </c>
      <c r="AX142" s="341">
        <f t="shared" si="370"/>
        <v>6000</v>
      </c>
      <c r="AY142" s="7" t="s">
        <v>24</v>
      </c>
      <c r="AZ142" s="167">
        <f>(AJ142*1)+AJ142</f>
        <v>1000</v>
      </c>
      <c r="BA142" s="183"/>
      <c r="BB142" s="427">
        <f>$AZ$142</f>
        <v>1000</v>
      </c>
      <c r="BC142" s="427">
        <f t="shared" ref="BC142:BM142" si="383">$AZ$142</f>
        <v>1000</v>
      </c>
      <c r="BD142" s="427">
        <f t="shared" si="383"/>
        <v>1000</v>
      </c>
      <c r="BE142" s="427">
        <f t="shared" si="383"/>
        <v>1000</v>
      </c>
      <c r="BF142" s="427">
        <f t="shared" si="383"/>
        <v>1000</v>
      </c>
      <c r="BG142" s="427">
        <f t="shared" si="383"/>
        <v>1000</v>
      </c>
      <c r="BH142" s="427">
        <f t="shared" si="383"/>
        <v>1000</v>
      </c>
      <c r="BI142" s="427">
        <f t="shared" si="383"/>
        <v>1000</v>
      </c>
      <c r="BJ142" s="427">
        <f t="shared" si="383"/>
        <v>1000</v>
      </c>
      <c r="BK142" s="427">
        <f t="shared" si="383"/>
        <v>1000</v>
      </c>
      <c r="BL142" s="427">
        <f t="shared" si="383"/>
        <v>1000</v>
      </c>
      <c r="BM142" s="427">
        <f t="shared" si="383"/>
        <v>1000</v>
      </c>
      <c r="BN142" s="428">
        <f t="shared" si="372"/>
        <v>12000</v>
      </c>
      <c r="BO142" s="7" t="s">
        <v>24</v>
      </c>
      <c r="BP142" s="167">
        <f t="shared" si="377"/>
        <v>1000</v>
      </c>
      <c r="BQ142" s="183"/>
      <c r="BR142" s="427">
        <f>$BP$142</f>
        <v>1000</v>
      </c>
      <c r="BS142" s="427">
        <f t="shared" ref="BS142:CC142" si="384">$BP$142</f>
        <v>1000</v>
      </c>
      <c r="BT142" s="427">
        <f t="shared" si="384"/>
        <v>1000</v>
      </c>
      <c r="BU142" s="427">
        <f t="shared" si="384"/>
        <v>1000</v>
      </c>
      <c r="BV142" s="427">
        <f t="shared" si="384"/>
        <v>1000</v>
      </c>
      <c r="BW142" s="427">
        <f t="shared" si="384"/>
        <v>1000</v>
      </c>
      <c r="BX142" s="427">
        <f t="shared" si="384"/>
        <v>1000</v>
      </c>
      <c r="BY142" s="427">
        <f t="shared" si="384"/>
        <v>1000</v>
      </c>
      <c r="BZ142" s="427">
        <f t="shared" si="384"/>
        <v>1000</v>
      </c>
      <c r="CA142" s="427">
        <f t="shared" si="384"/>
        <v>1000</v>
      </c>
      <c r="CB142" s="427">
        <f t="shared" si="384"/>
        <v>1000</v>
      </c>
      <c r="CC142" s="427">
        <f t="shared" si="384"/>
        <v>1000</v>
      </c>
      <c r="CD142" s="428">
        <f t="shared" si="374"/>
        <v>12000</v>
      </c>
    </row>
    <row r="143" spans="2:82" outlineLevel="1" x14ac:dyDescent="0.2">
      <c r="B143" s="79" t="s">
        <v>143</v>
      </c>
      <c r="C143" s="7" t="s">
        <v>24</v>
      </c>
      <c r="D143" s="167">
        <v>0</v>
      </c>
      <c r="E143" s="183"/>
      <c r="F143" s="139">
        <v>0</v>
      </c>
      <c r="G143" s="139">
        <v>0</v>
      </c>
      <c r="H143" s="139">
        <v>0</v>
      </c>
      <c r="I143" s="139">
        <v>0</v>
      </c>
      <c r="J143" s="139">
        <v>0</v>
      </c>
      <c r="K143" s="139">
        <v>0</v>
      </c>
      <c r="L143" s="139">
        <v>0</v>
      </c>
      <c r="M143" s="139">
        <f t="shared" si="365"/>
        <v>0</v>
      </c>
      <c r="N143" s="139">
        <f t="shared" si="365"/>
        <v>0</v>
      </c>
      <c r="O143" s="139">
        <f t="shared" si="365"/>
        <v>0</v>
      </c>
      <c r="P143" s="139">
        <f t="shared" si="365"/>
        <v>0</v>
      </c>
      <c r="Q143" s="140">
        <f t="shared" si="365"/>
        <v>0</v>
      </c>
      <c r="R143" s="142">
        <f t="shared" si="366"/>
        <v>0</v>
      </c>
      <c r="S143" s="7" t="s">
        <v>24</v>
      </c>
      <c r="T143" s="167">
        <v>0</v>
      </c>
      <c r="U143" s="183"/>
      <c r="V143" s="228">
        <v>0</v>
      </c>
      <c r="W143" s="228">
        <v>0</v>
      </c>
      <c r="X143" s="228">
        <v>0</v>
      </c>
      <c r="Y143" s="228">
        <v>0</v>
      </c>
      <c r="Z143" s="228">
        <v>0</v>
      </c>
      <c r="AA143" s="228">
        <v>0</v>
      </c>
      <c r="AB143" s="228">
        <f t="shared" si="381"/>
        <v>0</v>
      </c>
      <c r="AC143" s="228">
        <f t="shared" si="381"/>
        <v>0</v>
      </c>
      <c r="AD143" s="228">
        <f t="shared" si="381"/>
        <v>0</v>
      </c>
      <c r="AE143" s="228">
        <f t="shared" si="381"/>
        <v>0</v>
      </c>
      <c r="AF143" s="228">
        <f t="shared" si="381"/>
        <v>0</v>
      </c>
      <c r="AG143" s="228">
        <f t="shared" si="381"/>
        <v>0</v>
      </c>
      <c r="AH143" s="230">
        <f t="shared" si="368"/>
        <v>0</v>
      </c>
      <c r="AI143" s="7" t="s">
        <v>24</v>
      </c>
      <c r="AJ143" s="167">
        <v>5000</v>
      </c>
      <c r="AK143" s="183"/>
      <c r="AL143" s="340">
        <f>$AJ$143</f>
        <v>5000</v>
      </c>
      <c r="AM143" s="340">
        <f t="shared" ref="AM143:AW143" si="385">$AJ$143</f>
        <v>5000</v>
      </c>
      <c r="AN143" s="340">
        <f t="shared" si="385"/>
        <v>5000</v>
      </c>
      <c r="AO143" s="340">
        <f t="shared" si="385"/>
        <v>5000</v>
      </c>
      <c r="AP143" s="340">
        <f t="shared" si="385"/>
        <v>5000</v>
      </c>
      <c r="AQ143" s="340">
        <f t="shared" si="385"/>
        <v>5000</v>
      </c>
      <c r="AR143" s="340">
        <f t="shared" si="385"/>
        <v>5000</v>
      </c>
      <c r="AS143" s="340">
        <f t="shared" si="385"/>
        <v>5000</v>
      </c>
      <c r="AT143" s="340">
        <f t="shared" si="385"/>
        <v>5000</v>
      </c>
      <c r="AU143" s="340">
        <f t="shared" si="385"/>
        <v>5000</v>
      </c>
      <c r="AV143" s="340">
        <f t="shared" si="385"/>
        <v>5000</v>
      </c>
      <c r="AW143" s="340">
        <f t="shared" si="385"/>
        <v>5000</v>
      </c>
      <c r="AX143" s="341">
        <f t="shared" si="370"/>
        <v>60000</v>
      </c>
      <c r="AY143" s="7" t="s">
        <v>24</v>
      </c>
      <c r="AZ143" s="167">
        <f>(AJ143*1)+AJ143</f>
        <v>10000</v>
      </c>
      <c r="BA143" s="183"/>
      <c r="BB143" s="427">
        <f>$AZ$143</f>
        <v>10000</v>
      </c>
      <c r="BC143" s="427">
        <f t="shared" ref="BC143:BM143" si="386">$AZ$143</f>
        <v>10000</v>
      </c>
      <c r="BD143" s="427">
        <f t="shared" si="386"/>
        <v>10000</v>
      </c>
      <c r="BE143" s="427">
        <f t="shared" si="386"/>
        <v>10000</v>
      </c>
      <c r="BF143" s="427">
        <f t="shared" si="386"/>
        <v>10000</v>
      </c>
      <c r="BG143" s="427">
        <f t="shared" si="386"/>
        <v>10000</v>
      </c>
      <c r="BH143" s="427">
        <f t="shared" si="386"/>
        <v>10000</v>
      </c>
      <c r="BI143" s="427">
        <f t="shared" si="386"/>
        <v>10000</v>
      </c>
      <c r="BJ143" s="427">
        <f t="shared" si="386"/>
        <v>10000</v>
      </c>
      <c r="BK143" s="427">
        <f t="shared" si="386"/>
        <v>10000</v>
      </c>
      <c r="BL143" s="427">
        <f t="shared" si="386"/>
        <v>10000</v>
      </c>
      <c r="BM143" s="427">
        <f t="shared" si="386"/>
        <v>10000</v>
      </c>
      <c r="BN143" s="428">
        <f t="shared" si="372"/>
        <v>120000</v>
      </c>
      <c r="BO143" s="7" t="s">
        <v>24</v>
      </c>
      <c r="BP143" s="167">
        <f t="shared" si="377"/>
        <v>10000</v>
      </c>
      <c r="BQ143" s="183"/>
      <c r="BR143" s="427">
        <f>$BP$143</f>
        <v>10000</v>
      </c>
      <c r="BS143" s="427">
        <f t="shared" ref="BS143:CC143" si="387">$BP$143</f>
        <v>10000</v>
      </c>
      <c r="BT143" s="427">
        <f t="shared" si="387"/>
        <v>10000</v>
      </c>
      <c r="BU143" s="427">
        <f t="shared" si="387"/>
        <v>10000</v>
      </c>
      <c r="BV143" s="427">
        <f t="shared" si="387"/>
        <v>10000</v>
      </c>
      <c r="BW143" s="427">
        <f t="shared" si="387"/>
        <v>10000</v>
      </c>
      <c r="BX143" s="427">
        <f t="shared" si="387"/>
        <v>10000</v>
      </c>
      <c r="BY143" s="427">
        <f t="shared" si="387"/>
        <v>10000</v>
      </c>
      <c r="BZ143" s="427">
        <f t="shared" si="387"/>
        <v>10000</v>
      </c>
      <c r="CA143" s="427">
        <f t="shared" si="387"/>
        <v>10000</v>
      </c>
      <c r="CB143" s="427">
        <f t="shared" si="387"/>
        <v>10000</v>
      </c>
      <c r="CC143" s="427">
        <f t="shared" si="387"/>
        <v>10000</v>
      </c>
      <c r="CD143" s="428">
        <f t="shared" si="374"/>
        <v>120000</v>
      </c>
    </row>
    <row r="144" spans="2:82" outlineLevel="1" x14ac:dyDescent="0.2">
      <c r="B144" s="79" t="s">
        <v>144</v>
      </c>
      <c r="C144" s="7" t="s">
        <v>24</v>
      </c>
      <c r="D144" s="167">
        <v>0</v>
      </c>
      <c r="E144" s="183"/>
      <c r="F144" s="139">
        <v>0</v>
      </c>
      <c r="G144" s="139">
        <v>0</v>
      </c>
      <c r="H144" s="139">
        <v>0</v>
      </c>
      <c r="I144" s="139">
        <v>0</v>
      </c>
      <c r="J144" s="139">
        <v>0</v>
      </c>
      <c r="K144" s="139">
        <v>0</v>
      </c>
      <c r="L144" s="139">
        <v>0</v>
      </c>
      <c r="M144" s="139">
        <f t="shared" si="365"/>
        <v>0</v>
      </c>
      <c r="N144" s="139">
        <f t="shared" si="365"/>
        <v>0</v>
      </c>
      <c r="O144" s="139">
        <f t="shared" si="365"/>
        <v>0</v>
      </c>
      <c r="P144" s="139">
        <f t="shared" si="365"/>
        <v>0</v>
      </c>
      <c r="Q144" s="140">
        <f t="shared" si="365"/>
        <v>0</v>
      </c>
      <c r="R144" s="142">
        <f t="shared" si="366"/>
        <v>0</v>
      </c>
      <c r="S144" s="7" t="s">
        <v>24</v>
      </c>
      <c r="T144" s="167">
        <v>0</v>
      </c>
      <c r="U144" s="183"/>
      <c r="V144" s="228">
        <v>0</v>
      </c>
      <c r="W144" s="228">
        <v>0</v>
      </c>
      <c r="X144" s="228">
        <v>0</v>
      </c>
      <c r="Y144" s="228">
        <v>0</v>
      </c>
      <c r="Z144" s="228">
        <v>0</v>
      </c>
      <c r="AA144" s="228">
        <v>0</v>
      </c>
      <c r="AB144" s="228">
        <f t="shared" si="381"/>
        <v>0</v>
      </c>
      <c r="AC144" s="228">
        <f t="shared" si="381"/>
        <v>0</v>
      </c>
      <c r="AD144" s="228">
        <f t="shared" si="381"/>
        <v>0</v>
      </c>
      <c r="AE144" s="228">
        <f t="shared" si="381"/>
        <v>0</v>
      </c>
      <c r="AF144" s="228">
        <f t="shared" si="381"/>
        <v>0</v>
      </c>
      <c r="AG144" s="228">
        <f t="shared" si="381"/>
        <v>0</v>
      </c>
      <c r="AH144" s="230">
        <f t="shared" si="368"/>
        <v>0</v>
      </c>
      <c r="AI144" s="7" t="s">
        <v>24</v>
      </c>
      <c r="AJ144" s="167">
        <v>10000</v>
      </c>
      <c r="AK144" s="183"/>
      <c r="AL144" s="340">
        <f>$AJ$144</f>
        <v>10000</v>
      </c>
      <c r="AM144" s="340">
        <f t="shared" ref="AM144:AW144" si="388">$AJ$144</f>
        <v>10000</v>
      </c>
      <c r="AN144" s="340">
        <f t="shared" si="388"/>
        <v>10000</v>
      </c>
      <c r="AO144" s="340">
        <f t="shared" si="388"/>
        <v>10000</v>
      </c>
      <c r="AP144" s="340">
        <f t="shared" si="388"/>
        <v>10000</v>
      </c>
      <c r="AQ144" s="340">
        <f t="shared" si="388"/>
        <v>10000</v>
      </c>
      <c r="AR144" s="340">
        <f t="shared" si="388"/>
        <v>10000</v>
      </c>
      <c r="AS144" s="340">
        <f t="shared" si="388"/>
        <v>10000</v>
      </c>
      <c r="AT144" s="340">
        <f t="shared" si="388"/>
        <v>10000</v>
      </c>
      <c r="AU144" s="340">
        <f t="shared" si="388"/>
        <v>10000</v>
      </c>
      <c r="AV144" s="340">
        <f t="shared" si="388"/>
        <v>10000</v>
      </c>
      <c r="AW144" s="340">
        <f t="shared" si="388"/>
        <v>10000</v>
      </c>
      <c r="AX144" s="341">
        <f t="shared" si="370"/>
        <v>120000</v>
      </c>
      <c r="AY144" s="7" t="s">
        <v>24</v>
      </c>
      <c r="AZ144" s="167">
        <f>(AJ144*10)+AJ144</f>
        <v>110000</v>
      </c>
      <c r="BA144" s="183"/>
      <c r="BB144" s="427">
        <f>$AZ$144</f>
        <v>110000</v>
      </c>
      <c r="BC144" s="427">
        <f t="shared" ref="BC144:BM144" si="389">$AZ$144</f>
        <v>110000</v>
      </c>
      <c r="BD144" s="427">
        <f t="shared" si="389"/>
        <v>110000</v>
      </c>
      <c r="BE144" s="427">
        <f t="shared" si="389"/>
        <v>110000</v>
      </c>
      <c r="BF144" s="427">
        <f t="shared" si="389"/>
        <v>110000</v>
      </c>
      <c r="BG144" s="427">
        <f t="shared" si="389"/>
        <v>110000</v>
      </c>
      <c r="BH144" s="427">
        <f t="shared" si="389"/>
        <v>110000</v>
      </c>
      <c r="BI144" s="427">
        <f t="shared" si="389"/>
        <v>110000</v>
      </c>
      <c r="BJ144" s="427">
        <f t="shared" si="389"/>
        <v>110000</v>
      </c>
      <c r="BK144" s="427">
        <f t="shared" si="389"/>
        <v>110000</v>
      </c>
      <c r="BL144" s="427">
        <f t="shared" si="389"/>
        <v>110000</v>
      </c>
      <c r="BM144" s="427">
        <f t="shared" si="389"/>
        <v>110000</v>
      </c>
      <c r="BN144" s="428">
        <f t="shared" si="372"/>
        <v>1320000</v>
      </c>
      <c r="BO144" s="7" t="s">
        <v>24</v>
      </c>
      <c r="BP144" s="167">
        <f t="shared" si="377"/>
        <v>110000</v>
      </c>
      <c r="BQ144" s="183"/>
      <c r="BR144" s="427">
        <f>$BP$144</f>
        <v>110000</v>
      </c>
      <c r="BS144" s="427">
        <f t="shared" ref="BS144:CC144" si="390">$BP$144</f>
        <v>110000</v>
      </c>
      <c r="BT144" s="427">
        <f t="shared" si="390"/>
        <v>110000</v>
      </c>
      <c r="BU144" s="427">
        <f t="shared" si="390"/>
        <v>110000</v>
      </c>
      <c r="BV144" s="427">
        <f t="shared" si="390"/>
        <v>110000</v>
      </c>
      <c r="BW144" s="427">
        <f t="shared" si="390"/>
        <v>110000</v>
      </c>
      <c r="BX144" s="427">
        <f t="shared" si="390"/>
        <v>110000</v>
      </c>
      <c r="BY144" s="427">
        <f t="shared" si="390"/>
        <v>110000</v>
      </c>
      <c r="BZ144" s="427">
        <f t="shared" si="390"/>
        <v>110000</v>
      </c>
      <c r="CA144" s="427">
        <f t="shared" si="390"/>
        <v>110000</v>
      </c>
      <c r="CB144" s="427">
        <f t="shared" si="390"/>
        <v>110000</v>
      </c>
      <c r="CC144" s="427">
        <f t="shared" si="390"/>
        <v>110000</v>
      </c>
      <c r="CD144" s="428">
        <f t="shared" si="374"/>
        <v>1320000</v>
      </c>
    </row>
    <row r="145" spans="2:82" outlineLevel="1" x14ac:dyDescent="0.2">
      <c r="B145" s="79" t="s">
        <v>229</v>
      </c>
      <c r="C145" s="7" t="s">
        <v>24</v>
      </c>
      <c r="D145" s="167">
        <v>0</v>
      </c>
      <c r="E145" s="183"/>
      <c r="F145" s="139">
        <v>0</v>
      </c>
      <c r="G145" s="139">
        <v>0</v>
      </c>
      <c r="H145" s="139">
        <v>0</v>
      </c>
      <c r="I145" s="139">
        <v>0</v>
      </c>
      <c r="J145" s="139">
        <v>0</v>
      </c>
      <c r="K145" s="139">
        <v>0</v>
      </c>
      <c r="L145" s="139">
        <v>0</v>
      </c>
      <c r="M145" s="139">
        <f t="shared" si="365"/>
        <v>0</v>
      </c>
      <c r="N145" s="139">
        <f t="shared" si="365"/>
        <v>0</v>
      </c>
      <c r="O145" s="139">
        <f t="shared" si="365"/>
        <v>0</v>
      </c>
      <c r="P145" s="139">
        <f t="shared" si="365"/>
        <v>0</v>
      </c>
      <c r="Q145" s="140">
        <f t="shared" si="365"/>
        <v>0</v>
      </c>
      <c r="R145" s="142">
        <f t="shared" si="366"/>
        <v>0</v>
      </c>
      <c r="S145" s="7" t="s">
        <v>24</v>
      </c>
      <c r="T145" s="167">
        <v>5000</v>
      </c>
      <c r="U145" s="183"/>
      <c r="V145" s="228">
        <v>0</v>
      </c>
      <c r="W145" s="228">
        <v>0</v>
      </c>
      <c r="X145" s="228">
        <v>0</v>
      </c>
      <c r="Y145" s="228">
        <v>0</v>
      </c>
      <c r="Z145" s="228">
        <v>0</v>
      </c>
      <c r="AA145" s="228">
        <v>0</v>
      </c>
      <c r="AB145" s="228">
        <f t="shared" ref="AB145:AG145" si="391">$T$145</f>
        <v>5000</v>
      </c>
      <c r="AC145" s="228">
        <f t="shared" si="391"/>
        <v>5000</v>
      </c>
      <c r="AD145" s="228">
        <f t="shared" si="391"/>
        <v>5000</v>
      </c>
      <c r="AE145" s="228">
        <f t="shared" si="391"/>
        <v>5000</v>
      </c>
      <c r="AF145" s="228">
        <f t="shared" si="391"/>
        <v>5000</v>
      </c>
      <c r="AG145" s="228">
        <f t="shared" si="391"/>
        <v>5000</v>
      </c>
      <c r="AH145" s="230">
        <f t="shared" si="368"/>
        <v>30000</v>
      </c>
      <c r="AI145" s="7" t="s">
        <v>24</v>
      </c>
      <c r="AJ145" s="167">
        <v>5000</v>
      </c>
      <c r="AK145" s="183"/>
      <c r="AL145" s="340">
        <f>$AJ$145</f>
        <v>5000</v>
      </c>
      <c r="AM145" s="340">
        <f t="shared" ref="AM145:AW145" si="392">$AJ$145</f>
        <v>5000</v>
      </c>
      <c r="AN145" s="340">
        <f t="shared" si="392"/>
        <v>5000</v>
      </c>
      <c r="AO145" s="340">
        <f t="shared" si="392"/>
        <v>5000</v>
      </c>
      <c r="AP145" s="340">
        <f t="shared" si="392"/>
        <v>5000</v>
      </c>
      <c r="AQ145" s="340">
        <f t="shared" si="392"/>
        <v>5000</v>
      </c>
      <c r="AR145" s="340">
        <f t="shared" si="392"/>
        <v>5000</v>
      </c>
      <c r="AS145" s="340">
        <f t="shared" si="392"/>
        <v>5000</v>
      </c>
      <c r="AT145" s="340">
        <f t="shared" si="392"/>
        <v>5000</v>
      </c>
      <c r="AU145" s="340">
        <f t="shared" si="392"/>
        <v>5000</v>
      </c>
      <c r="AV145" s="340">
        <f t="shared" si="392"/>
        <v>5000</v>
      </c>
      <c r="AW145" s="340">
        <f t="shared" si="392"/>
        <v>5000</v>
      </c>
      <c r="AX145" s="341">
        <f t="shared" si="370"/>
        <v>60000</v>
      </c>
      <c r="AY145" s="7" t="s">
        <v>24</v>
      </c>
      <c r="AZ145" s="167">
        <f>(AJ145*2)+AJ145</f>
        <v>15000</v>
      </c>
      <c r="BA145" s="183"/>
      <c r="BB145" s="427">
        <f>$AZ$145</f>
        <v>15000</v>
      </c>
      <c r="BC145" s="427">
        <f t="shared" ref="BC145:BM145" si="393">$AZ$145</f>
        <v>15000</v>
      </c>
      <c r="BD145" s="427">
        <f t="shared" si="393"/>
        <v>15000</v>
      </c>
      <c r="BE145" s="427">
        <f t="shared" si="393"/>
        <v>15000</v>
      </c>
      <c r="BF145" s="427">
        <f t="shared" si="393"/>
        <v>15000</v>
      </c>
      <c r="BG145" s="427">
        <f t="shared" si="393"/>
        <v>15000</v>
      </c>
      <c r="BH145" s="427">
        <f t="shared" si="393"/>
        <v>15000</v>
      </c>
      <c r="BI145" s="427">
        <f t="shared" si="393"/>
        <v>15000</v>
      </c>
      <c r="BJ145" s="427">
        <f t="shared" si="393"/>
        <v>15000</v>
      </c>
      <c r="BK145" s="427">
        <f t="shared" si="393"/>
        <v>15000</v>
      </c>
      <c r="BL145" s="427">
        <f t="shared" si="393"/>
        <v>15000</v>
      </c>
      <c r="BM145" s="427">
        <f t="shared" si="393"/>
        <v>15000</v>
      </c>
      <c r="BN145" s="428">
        <f t="shared" si="372"/>
        <v>180000</v>
      </c>
      <c r="BO145" s="7" t="s">
        <v>24</v>
      </c>
      <c r="BP145" s="167">
        <f t="shared" si="377"/>
        <v>15000</v>
      </c>
      <c r="BQ145" s="183"/>
      <c r="BR145" s="427">
        <f>$BP$145</f>
        <v>15000</v>
      </c>
      <c r="BS145" s="427">
        <f t="shared" ref="BS145:CC145" si="394">$BP$145</f>
        <v>15000</v>
      </c>
      <c r="BT145" s="427">
        <f t="shared" si="394"/>
        <v>15000</v>
      </c>
      <c r="BU145" s="427">
        <f t="shared" si="394"/>
        <v>15000</v>
      </c>
      <c r="BV145" s="427">
        <f t="shared" si="394"/>
        <v>15000</v>
      </c>
      <c r="BW145" s="427">
        <f t="shared" si="394"/>
        <v>15000</v>
      </c>
      <c r="BX145" s="427">
        <f t="shared" si="394"/>
        <v>15000</v>
      </c>
      <c r="BY145" s="427">
        <f t="shared" si="394"/>
        <v>15000</v>
      </c>
      <c r="BZ145" s="427">
        <f t="shared" si="394"/>
        <v>15000</v>
      </c>
      <c r="CA145" s="427">
        <f t="shared" si="394"/>
        <v>15000</v>
      </c>
      <c r="CB145" s="427">
        <f t="shared" si="394"/>
        <v>15000</v>
      </c>
      <c r="CC145" s="427">
        <f t="shared" si="394"/>
        <v>15000</v>
      </c>
      <c r="CD145" s="428">
        <f t="shared" si="374"/>
        <v>180000</v>
      </c>
    </row>
    <row r="146" spans="2:82" outlineLevel="1" x14ac:dyDescent="0.2">
      <c r="B146" s="79" t="s">
        <v>162</v>
      </c>
      <c r="C146" s="7"/>
      <c r="D146" s="570"/>
      <c r="E146" s="183"/>
      <c r="F146" s="139"/>
      <c r="G146" s="139"/>
      <c r="H146" s="139"/>
      <c r="I146" s="139"/>
      <c r="J146" s="139"/>
      <c r="K146" s="139"/>
      <c r="L146" s="139"/>
      <c r="M146" s="139"/>
      <c r="N146" s="139"/>
      <c r="O146" s="139"/>
      <c r="P146" s="139"/>
      <c r="Q146" s="139"/>
      <c r="R146" s="142"/>
      <c r="S146" s="7"/>
      <c r="T146" s="570"/>
      <c r="U146" s="183"/>
      <c r="V146" s="228"/>
      <c r="W146" s="228"/>
      <c r="X146" s="228"/>
      <c r="Y146" s="228"/>
      <c r="Z146" s="228"/>
      <c r="AA146" s="228"/>
      <c r="AB146" s="228"/>
      <c r="AC146" s="228"/>
      <c r="AD146" s="228"/>
      <c r="AE146" s="228"/>
      <c r="AF146" s="228"/>
      <c r="AG146" s="228"/>
      <c r="AH146" s="230"/>
      <c r="AI146" s="7"/>
      <c r="AJ146" s="167">
        <v>5000</v>
      </c>
      <c r="AK146" s="183"/>
      <c r="AL146" s="340">
        <f>$AJ$146</f>
        <v>5000</v>
      </c>
      <c r="AM146" s="340">
        <f t="shared" ref="AM146:AW146" si="395">$AJ$146</f>
        <v>5000</v>
      </c>
      <c r="AN146" s="340">
        <f t="shared" si="395"/>
        <v>5000</v>
      </c>
      <c r="AO146" s="340">
        <f t="shared" si="395"/>
        <v>5000</v>
      </c>
      <c r="AP146" s="340">
        <f t="shared" si="395"/>
        <v>5000</v>
      </c>
      <c r="AQ146" s="340">
        <f t="shared" si="395"/>
        <v>5000</v>
      </c>
      <c r="AR146" s="340">
        <f t="shared" si="395"/>
        <v>5000</v>
      </c>
      <c r="AS146" s="340">
        <f t="shared" si="395"/>
        <v>5000</v>
      </c>
      <c r="AT146" s="340">
        <f t="shared" si="395"/>
        <v>5000</v>
      </c>
      <c r="AU146" s="340">
        <f t="shared" si="395"/>
        <v>5000</v>
      </c>
      <c r="AV146" s="340">
        <f t="shared" si="395"/>
        <v>5000</v>
      </c>
      <c r="AW146" s="340">
        <f t="shared" si="395"/>
        <v>5000</v>
      </c>
      <c r="AX146" s="341">
        <f t="shared" si="370"/>
        <v>60000</v>
      </c>
      <c r="AY146" s="7"/>
      <c r="AZ146" s="167">
        <f>(AJ146*10)+AJ146</f>
        <v>55000</v>
      </c>
      <c r="BA146" s="183"/>
      <c r="BB146" s="427">
        <f>$AZ$146</f>
        <v>55000</v>
      </c>
      <c r="BC146" s="427">
        <f t="shared" ref="BC146:BM146" si="396">$AZ$146</f>
        <v>55000</v>
      </c>
      <c r="BD146" s="427">
        <f t="shared" si="396"/>
        <v>55000</v>
      </c>
      <c r="BE146" s="427">
        <f t="shared" si="396"/>
        <v>55000</v>
      </c>
      <c r="BF146" s="427">
        <f t="shared" si="396"/>
        <v>55000</v>
      </c>
      <c r="BG146" s="427">
        <f t="shared" si="396"/>
        <v>55000</v>
      </c>
      <c r="BH146" s="427">
        <f t="shared" si="396"/>
        <v>55000</v>
      </c>
      <c r="BI146" s="427">
        <f t="shared" si="396"/>
        <v>55000</v>
      </c>
      <c r="BJ146" s="427">
        <f t="shared" si="396"/>
        <v>55000</v>
      </c>
      <c r="BK146" s="427">
        <f t="shared" si="396"/>
        <v>55000</v>
      </c>
      <c r="BL146" s="427">
        <f t="shared" si="396"/>
        <v>55000</v>
      </c>
      <c r="BM146" s="427">
        <f t="shared" si="396"/>
        <v>55000</v>
      </c>
      <c r="BN146" s="428">
        <f t="shared" si="372"/>
        <v>660000</v>
      </c>
      <c r="BO146" s="7"/>
      <c r="BP146" s="167">
        <f t="shared" si="377"/>
        <v>55000</v>
      </c>
      <c r="BQ146" s="183"/>
      <c r="BR146" s="427">
        <f>$BP$146</f>
        <v>55000</v>
      </c>
      <c r="BS146" s="427">
        <f t="shared" ref="BS146:CC146" si="397">$BP$146</f>
        <v>55000</v>
      </c>
      <c r="BT146" s="427">
        <f t="shared" si="397"/>
        <v>55000</v>
      </c>
      <c r="BU146" s="427">
        <f t="shared" si="397"/>
        <v>55000</v>
      </c>
      <c r="BV146" s="427">
        <f t="shared" si="397"/>
        <v>55000</v>
      </c>
      <c r="BW146" s="427">
        <f t="shared" si="397"/>
        <v>55000</v>
      </c>
      <c r="BX146" s="427">
        <f t="shared" si="397"/>
        <v>55000</v>
      </c>
      <c r="BY146" s="427">
        <f t="shared" si="397"/>
        <v>55000</v>
      </c>
      <c r="BZ146" s="427">
        <f t="shared" si="397"/>
        <v>55000</v>
      </c>
      <c r="CA146" s="427">
        <f t="shared" si="397"/>
        <v>55000</v>
      </c>
      <c r="CB146" s="427">
        <f t="shared" si="397"/>
        <v>55000</v>
      </c>
      <c r="CC146" s="427">
        <f t="shared" si="397"/>
        <v>55000</v>
      </c>
      <c r="CD146" s="428"/>
    </row>
    <row r="147" spans="2:82" x14ac:dyDescent="0.2">
      <c r="B147" s="13" t="s">
        <v>44</v>
      </c>
      <c r="C147" s="7"/>
      <c r="E147" s="63"/>
      <c r="F147" s="139">
        <v>0</v>
      </c>
      <c r="G147" s="139">
        <v>0</v>
      </c>
      <c r="H147" s="139">
        <v>0</v>
      </c>
      <c r="I147" s="139">
        <v>0</v>
      </c>
      <c r="J147" s="139">
        <v>0</v>
      </c>
      <c r="K147" s="139">
        <v>0</v>
      </c>
      <c r="L147" s="139">
        <v>0</v>
      </c>
      <c r="M147" s="139">
        <f>SUM(M139:M145)</f>
        <v>0</v>
      </c>
      <c r="N147" s="139">
        <f>SUM(N139:N145)</f>
        <v>0</v>
      </c>
      <c r="O147" s="139">
        <f>SUM(O139:O145)</f>
        <v>0</v>
      </c>
      <c r="P147" s="139">
        <f>SUM(P139:P145)</f>
        <v>0</v>
      </c>
      <c r="Q147" s="139">
        <f>SUM(Q139:Q145)</f>
        <v>0</v>
      </c>
      <c r="R147" s="142">
        <f t="shared" si="366"/>
        <v>0</v>
      </c>
      <c r="S147" s="7"/>
      <c r="T147" s="1"/>
      <c r="U147" s="63"/>
      <c r="V147" s="228">
        <f t="shared" ref="V147:AB147" si="398">SUM(V139:V145)</f>
        <v>0</v>
      </c>
      <c r="W147" s="228">
        <f t="shared" si="398"/>
        <v>0</v>
      </c>
      <c r="X147" s="228">
        <f t="shared" si="398"/>
        <v>0</v>
      </c>
      <c r="Y147" s="228">
        <f t="shared" si="398"/>
        <v>0</v>
      </c>
      <c r="Z147" s="228">
        <f t="shared" si="398"/>
        <v>0</v>
      </c>
      <c r="AA147" s="228">
        <f t="shared" si="398"/>
        <v>0</v>
      </c>
      <c r="AB147" s="228">
        <f t="shared" si="398"/>
        <v>5000</v>
      </c>
      <c r="AC147" s="228">
        <f>SUM(AC139:AC145)</f>
        <v>5000</v>
      </c>
      <c r="AD147" s="228">
        <f>SUM(AD139:AD145)</f>
        <v>5000</v>
      </c>
      <c r="AE147" s="228">
        <f>SUM(AE139:AE145)</f>
        <v>25000</v>
      </c>
      <c r="AF147" s="228">
        <f>SUM(AF139:AF145)</f>
        <v>25000</v>
      </c>
      <c r="AG147" s="228">
        <f>SUM(AG139:AG145)</f>
        <v>25000</v>
      </c>
      <c r="AH147" s="230">
        <f t="shared" si="368"/>
        <v>90000</v>
      </c>
      <c r="AI147" s="7"/>
      <c r="AJ147" s="1"/>
      <c r="AK147" s="63"/>
      <c r="AL147" s="340">
        <f>SUM(AL139:AL146)</f>
        <v>75500</v>
      </c>
      <c r="AM147" s="340">
        <f t="shared" ref="AM147:AW147" si="399">SUM(AM139:AM146)</f>
        <v>73500</v>
      </c>
      <c r="AN147" s="340">
        <f t="shared" si="399"/>
        <v>73500</v>
      </c>
      <c r="AO147" s="340">
        <f t="shared" si="399"/>
        <v>73500</v>
      </c>
      <c r="AP147" s="340">
        <f t="shared" si="399"/>
        <v>73500</v>
      </c>
      <c r="AQ147" s="340">
        <f t="shared" si="399"/>
        <v>73500</v>
      </c>
      <c r="AR147" s="340">
        <f t="shared" si="399"/>
        <v>73500</v>
      </c>
      <c r="AS147" s="340">
        <f t="shared" si="399"/>
        <v>73500</v>
      </c>
      <c r="AT147" s="340">
        <f t="shared" si="399"/>
        <v>73500</v>
      </c>
      <c r="AU147" s="340">
        <f t="shared" si="399"/>
        <v>73500</v>
      </c>
      <c r="AV147" s="340">
        <f t="shared" si="399"/>
        <v>73500</v>
      </c>
      <c r="AW147" s="340">
        <f t="shared" si="399"/>
        <v>73500</v>
      </c>
      <c r="AX147" s="341">
        <f t="shared" si="370"/>
        <v>884000</v>
      </c>
      <c r="AY147" s="7"/>
      <c r="AZ147" s="1"/>
      <c r="BA147" s="63"/>
      <c r="BB147" s="427">
        <f t="shared" ref="BB147:BH147" si="400">SUM(BB139:BB145)</f>
        <v>298500</v>
      </c>
      <c r="BC147" s="427">
        <f t="shared" si="400"/>
        <v>298500</v>
      </c>
      <c r="BD147" s="427">
        <f t="shared" si="400"/>
        <v>298500</v>
      </c>
      <c r="BE147" s="427">
        <f t="shared" si="400"/>
        <v>298500</v>
      </c>
      <c r="BF147" s="427">
        <f t="shared" si="400"/>
        <v>298500</v>
      </c>
      <c r="BG147" s="427">
        <f t="shared" si="400"/>
        <v>298500</v>
      </c>
      <c r="BH147" s="427">
        <f t="shared" si="400"/>
        <v>298500</v>
      </c>
      <c r="BI147" s="427">
        <f>SUM(BI139:BI145)</f>
        <v>298500</v>
      </c>
      <c r="BJ147" s="427">
        <f>SUM(BJ139:BJ145)</f>
        <v>298500</v>
      </c>
      <c r="BK147" s="427">
        <f>SUM(BK139:BK145)</f>
        <v>298500</v>
      </c>
      <c r="BL147" s="427">
        <f>SUM(BL139:BL145)</f>
        <v>298500</v>
      </c>
      <c r="BM147" s="427">
        <f>SUM(BM139:BM145)</f>
        <v>298500</v>
      </c>
      <c r="BN147" s="428">
        <f>SUM(BB147:BM147)</f>
        <v>3582000</v>
      </c>
      <c r="BO147" s="7"/>
      <c r="BP147" s="1"/>
      <c r="BQ147" s="63"/>
      <c r="BR147" s="427">
        <f t="shared" ref="BR147:BX147" si="401">SUM(BR139:BR145)</f>
        <v>298500</v>
      </c>
      <c r="BS147" s="427">
        <f t="shared" si="401"/>
        <v>298500</v>
      </c>
      <c r="BT147" s="427">
        <f t="shared" si="401"/>
        <v>298500</v>
      </c>
      <c r="BU147" s="427">
        <f t="shared" si="401"/>
        <v>298500</v>
      </c>
      <c r="BV147" s="427">
        <f t="shared" si="401"/>
        <v>298500</v>
      </c>
      <c r="BW147" s="427">
        <f t="shared" si="401"/>
        <v>298500</v>
      </c>
      <c r="BX147" s="427">
        <f t="shared" si="401"/>
        <v>298500</v>
      </c>
      <c r="BY147" s="427">
        <f>SUM(BY139:BY145)</f>
        <v>298500</v>
      </c>
      <c r="BZ147" s="427">
        <f>SUM(BZ139:BZ145)</f>
        <v>298500</v>
      </c>
      <c r="CA147" s="427">
        <f>SUM(CA139:CA145)</f>
        <v>298500</v>
      </c>
      <c r="CB147" s="427">
        <f>SUM(CB139:CB145)</f>
        <v>298500</v>
      </c>
      <c r="CC147" s="427">
        <f>SUM(CC139:CC145)</f>
        <v>298500</v>
      </c>
      <c r="CD147" s="428">
        <f t="shared" si="374"/>
        <v>3582000</v>
      </c>
    </row>
    <row r="148" spans="2:82" outlineLevel="1" x14ac:dyDescent="0.2">
      <c r="B148" s="48" t="s">
        <v>45</v>
      </c>
      <c r="C148" s="7"/>
      <c r="E148" s="63"/>
      <c r="F148" s="178"/>
      <c r="G148" s="178"/>
      <c r="H148" s="178"/>
      <c r="I148" s="178"/>
      <c r="J148" s="178"/>
      <c r="K148" s="178"/>
      <c r="L148" s="178"/>
      <c r="M148" s="178"/>
      <c r="N148" s="178"/>
      <c r="O148" s="178"/>
      <c r="P148" s="178"/>
      <c r="Q148" s="179"/>
      <c r="R148" s="174"/>
      <c r="S148" s="7"/>
      <c r="T148" s="1"/>
      <c r="U148" s="63"/>
      <c r="V148" s="256"/>
      <c r="W148" s="256"/>
      <c r="X148" s="256"/>
      <c r="Y148" s="256"/>
      <c r="Z148" s="256"/>
      <c r="AA148" s="256"/>
      <c r="AB148" s="256"/>
      <c r="AC148" s="256"/>
      <c r="AD148" s="256"/>
      <c r="AE148" s="256"/>
      <c r="AF148" s="256"/>
      <c r="AG148" s="257"/>
      <c r="AH148" s="251"/>
      <c r="AI148" s="7"/>
      <c r="AJ148" s="1"/>
      <c r="AK148" s="63"/>
      <c r="AL148" s="366"/>
      <c r="AM148" s="366"/>
      <c r="AN148" s="366"/>
      <c r="AO148" s="366"/>
      <c r="AP148" s="366"/>
      <c r="AQ148" s="366"/>
      <c r="AR148" s="366"/>
      <c r="AS148" s="366"/>
      <c r="AT148" s="366"/>
      <c r="AU148" s="366"/>
      <c r="AV148" s="366"/>
      <c r="AW148" s="367"/>
      <c r="AX148" s="361"/>
      <c r="AY148" s="7"/>
      <c r="AZ148" s="1"/>
      <c r="BA148" s="63"/>
      <c r="BB148" s="454"/>
      <c r="BC148" s="454"/>
      <c r="BD148" s="454"/>
      <c r="BE148" s="454"/>
      <c r="BF148" s="454"/>
      <c r="BG148" s="454"/>
      <c r="BH148" s="454"/>
      <c r="BI148" s="454"/>
      <c r="BJ148" s="454"/>
      <c r="BK148" s="454"/>
      <c r="BL148" s="454"/>
      <c r="BM148" s="455"/>
      <c r="BN148" s="449"/>
      <c r="BO148" s="7"/>
      <c r="BP148" s="1"/>
      <c r="BQ148" s="63"/>
      <c r="BR148" s="454"/>
      <c r="BS148" s="454"/>
      <c r="BT148" s="454"/>
      <c r="BU148" s="454"/>
      <c r="BV148" s="454"/>
      <c r="BW148" s="454"/>
      <c r="BX148" s="454"/>
      <c r="BY148" s="454"/>
      <c r="BZ148" s="454"/>
      <c r="CA148" s="454"/>
      <c r="CB148" s="454"/>
      <c r="CC148" s="455"/>
      <c r="CD148" s="449"/>
    </row>
    <row r="149" spans="2:82" outlineLevel="1" x14ac:dyDescent="0.2">
      <c r="B149" s="75" t="s">
        <v>27</v>
      </c>
      <c r="C149" s="7" t="s">
        <v>46</v>
      </c>
      <c r="D149" s="129">
        <f>80000/12</f>
        <v>6666.666666666667</v>
      </c>
      <c r="E149" s="183"/>
      <c r="F149" s="139">
        <f t="shared" ref="F149:Q149" si="402">$D149*F88</f>
        <v>0</v>
      </c>
      <c r="G149" s="139">
        <f t="shared" si="402"/>
        <v>0</v>
      </c>
      <c r="H149" s="139">
        <f t="shared" si="402"/>
        <v>0</v>
      </c>
      <c r="I149" s="139">
        <f t="shared" si="402"/>
        <v>0</v>
      </c>
      <c r="J149" s="139">
        <f t="shared" si="402"/>
        <v>0</v>
      </c>
      <c r="K149" s="139">
        <f t="shared" si="402"/>
        <v>0</v>
      </c>
      <c r="L149" s="139">
        <f t="shared" si="402"/>
        <v>0</v>
      </c>
      <c r="M149" s="139">
        <f t="shared" si="402"/>
        <v>0</v>
      </c>
      <c r="N149" s="139">
        <f t="shared" si="402"/>
        <v>0</v>
      </c>
      <c r="O149" s="139">
        <f t="shared" si="402"/>
        <v>0</v>
      </c>
      <c r="P149" s="139">
        <f t="shared" si="402"/>
        <v>0</v>
      </c>
      <c r="Q149" s="139">
        <f t="shared" si="402"/>
        <v>0</v>
      </c>
      <c r="R149" s="142">
        <f t="shared" ref="R149:R185" si="403">SUM(F149:Q149)</f>
        <v>0</v>
      </c>
      <c r="S149" s="7" t="s">
        <v>46</v>
      </c>
      <c r="T149" s="129">
        <f>U149/12</f>
        <v>6666.666666666667</v>
      </c>
      <c r="U149" s="183">
        <v>80000</v>
      </c>
      <c r="V149" s="228">
        <f t="shared" ref="V149:AG149" si="404">$T149*V88</f>
        <v>0</v>
      </c>
      <c r="W149" s="228">
        <f t="shared" si="404"/>
        <v>0</v>
      </c>
      <c r="X149" s="228">
        <f t="shared" si="404"/>
        <v>0</v>
      </c>
      <c r="Y149" s="228">
        <f t="shared" si="404"/>
        <v>0</v>
      </c>
      <c r="Z149" s="228">
        <f t="shared" si="404"/>
        <v>0</v>
      </c>
      <c r="AA149" s="228">
        <f t="shared" si="404"/>
        <v>0</v>
      </c>
      <c r="AB149" s="228">
        <f t="shared" si="404"/>
        <v>0</v>
      </c>
      <c r="AC149" s="228">
        <f t="shared" si="404"/>
        <v>0</v>
      </c>
      <c r="AD149" s="228">
        <f t="shared" si="404"/>
        <v>0</v>
      </c>
      <c r="AE149" s="228">
        <f t="shared" si="404"/>
        <v>0</v>
      </c>
      <c r="AF149" s="228">
        <f t="shared" si="404"/>
        <v>0</v>
      </c>
      <c r="AG149" s="228">
        <f t="shared" si="404"/>
        <v>0</v>
      </c>
      <c r="AH149" s="230">
        <f t="shared" ref="AH149:AH185" si="405">SUM(V149:AG149)</f>
        <v>0</v>
      </c>
      <c r="AI149" s="7" t="s">
        <v>46</v>
      </c>
      <c r="AJ149" s="129">
        <f>AK149/12</f>
        <v>9533.3333333333339</v>
      </c>
      <c r="AK149" s="183">
        <f>55*2080</f>
        <v>114400</v>
      </c>
      <c r="AL149" s="339">
        <f t="shared" ref="AL149:AW149" si="406">$AJ149*AL88</f>
        <v>0</v>
      </c>
      <c r="AM149" s="339">
        <f t="shared" si="406"/>
        <v>0</v>
      </c>
      <c r="AN149" s="339">
        <f t="shared" si="406"/>
        <v>0</v>
      </c>
      <c r="AO149" s="339">
        <f t="shared" si="406"/>
        <v>0</v>
      </c>
      <c r="AP149" s="339">
        <f t="shared" si="406"/>
        <v>0</v>
      </c>
      <c r="AQ149" s="339">
        <f t="shared" si="406"/>
        <v>0</v>
      </c>
      <c r="AR149" s="339">
        <f t="shared" si="406"/>
        <v>9533.3333333333339</v>
      </c>
      <c r="AS149" s="339">
        <f t="shared" si="406"/>
        <v>9533.3333333333339</v>
      </c>
      <c r="AT149" s="339">
        <f t="shared" si="406"/>
        <v>9533.3333333333339</v>
      </c>
      <c r="AU149" s="339">
        <f t="shared" si="406"/>
        <v>9533.3333333333339</v>
      </c>
      <c r="AV149" s="339">
        <f t="shared" si="406"/>
        <v>9533.3333333333339</v>
      </c>
      <c r="AW149" s="339">
        <f t="shared" si="406"/>
        <v>9533.3333333333339</v>
      </c>
      <c r="AX149" s="341">
        <f t="shared" ref="AX149:AX185" si="407">SUM(AL149:AW149)</f>
        <v>57200.000000000007</v>
      </c>
      <c r="AY149" s="7" t="s">
        <v>46</v>
      </c>
      <c r="AZ149" s="129">
        <f>BA149/12</f>
        <v>12133.333333333334</v>
      </c>
      <c r="BA149" s="183">
        <f t="shared" ref="BA149:BA154" si="408">70*2080</f>
        <v>145600</v>
      </c>
      <c r="BB149" s="456">
        <f t="shared" ref="BB149:BM149" si="409">$AZ149*BB88</f>
        <v>12133.333333333334</v>
      </c>
      <c r="BC149" s="456">
        <f t="shared" si="409"/>
        <v>12133.333333333334</v>
      </c>
      <c r="BD149" s="456">
        <f t="shared" si="409"/>
        <v>12133.333333333334</v>
      </c>
      <c r="BE149" s="456">
        <f t="shared" si="409"/>
        <v>12133.333333333334</v>
      </c>
      <c r="BF149" s="456">
        <f t="shared" si="409"/>
        <v>12133.333333333334</v>
      </c>
      <c r="BG149" s="456">
        <f t="shared" si="409"/>
        <v>12133.333333333334</v>
      </c>
      <c r="BH149" s="456">
        <f t="shared" si="409"/>
        <v>12133.333333333334</v>
      </c>
      <c r="BI149" s="456">
        <f t="shared" si="409"/>
        <v>12133.333333333334</v>
      </c>
      <c r="BJ149" s="456">
        <f t="shared" si="409"/>
        <v>12133.333333333334</v>
      </c>
      <c r="BK149" s="456">
        <f t="shared" si="409"/>
        <v>12133.333333333334</v>
      </c>
      <c r="BL149" s="456">
        <f t="shared" si="409"/>
        <v>12133.333333333334</v>
      </c>
      <c r="BM149" s="456">
        <f t="shared" si="409"/>
        <v>12133.333333333334</v>
      </c>
      <c r="BN149" s="428">
        <f t="shared" ref="BN149:BN185" si="410">SUM(BB149:BM149)</f>
        <v>145600</v>
      </c>
      <c r="BO149" s="7" t="s">
        <v>46</v>
      </c>
      <c r="BP149" s="129">
        <f>BQ149/12</f>
        <v>12133.333333333334</v>
      </c>
      <c r="BQ149" s="183">
        <f t="shared" ref="BQ149:BQ154" si="411">70*2080</f>
        <v>145600</v>
      </c>
      <c r="BR149" s="456">
        <f t="shared" ref="BR149:CC149" si="412">$BP149*BR88</f>
        <v>12133.333333333334</v>
      </c>
      <c r="BS149" s="456">
        <f t="shared" si="412"/>
        <v>12133.333333333334</v>
      </c>
      <c r="BT149" s="456">
        <f t="shared" si="412"/>
        <v>12133.333333333334</v>
      </c>
      <c r="BU149" s="456">
        <f t="shared" si="412"/>
        <v>12133.333333333334</v>
      </c>
      <c r="BV149" s="456">
        <f t="shared" si="412"/>
        <v>12133.333333333334</v>
      </c>
      <c r="BW149" s="456">
        <f t="shared" si="412"/>
        <v>12133.333333333334</v>
      </c>
      <c r="BX149" s="456">
        <f t="shared" si="412"/>
        <v>12133.333333333334</v>
      </c>
      <c r="BY149" s="456">
        <f t="shared" si="412"/>
        <v>12133.333333333334</v>
      </c>
      <c r="BZ149" s="456">
        <f t="shared" si="412"/>
        <v>12133.333333333334</v>
      </c>
      <c r="CA149" s="456">
        <f t="shared" si="412"/>
        <v>12133.333333333334</v>
      </c>
      <c r="CB149" s="456">
        <f t="shared" si="412"/>
        <v>12133.333333333334</v>
      </c>
      <c r="CC149" s="456">
        <f t="shared" si="412"/>
        <v>12133.333333333334</v>
      </c>
      <c r="CD149" s="428">
        <f t="shared" ref="CD149:CD185" si="413">SUM(BR149:CC149)</f>
        <v>145600</v>
      </c>
    </row>
    <row r="150" spans="2:82" outlineLevel="1" x14ac:dyDescent="0.2">
      <c r="B150" s="75" t="s">
        <v>28</v>
      </c>
      <c r="C150" s="7" t="s">
        <v>46</v>
      </c>
      <c r="D150" s="129">
        <f t="shared" ref="D150:D155" si="414">80000/12</f>
        <v>6666.666666666667</v>
      </c>
      <c r="E150" s="183"/>
      <c r="F150" s="139">
        <f t="shared" ref="F150:Q150" si="415">$D150*F89</f>
        <v>0</v>
      </c>
      <c r="G150" s="139">
        <f t="shared" si="415"/>
        <v>0</v>
      </c>
      <c r="H150" s="139">
        <f t="shared" si="415"/>
        <v>0</v>
      </c>
      <c r="I150" s="139">
        <f t="shared" si="415"/>
        <v>0</v>
      </c>
      <c r="J150" s="139">
        <f t="shared" si="415"/>
        <v>0</v>
      </c>
      <c r="K150" s="139">
        <f t="shared" si="415"/>
        <v>0</v>
      </c>
      <c r="L150" s="139">
        <f t="shared" si="415"/>
        <v>0</v>
      </c>
      <c r="M150" s="139">
        <f t="shared" si="415"/>
        <v>0</v>
      </c>
      <c r="N150" s="139">
        <f t="shared" si="415"/>
        <v>0</v>
      </c>
      <c r="O150" s="139">
        <f t="shared" si="415"/>
        <v>0</v>
      </c>
      <c r="P150" s="139">
        <f t="shared" si="415"/>
        <v>0</v>
      </c>
      <c r="Q150" s="139">
        <f t="shared" si="415"/>
        <v>0</v>
      </c>
      <c r="R150" s="142">
        <f>SUM(F150:Q150)</f>
        <v>0</v>
      </c>
      <c r="S150" s="7" t="s">
        <v>46</v>
      </c>
      <c r="T150" s="129">
        <f t="shared" ref="T150:T172" si="416">U150/12</f>
        <v>6666.666666666667</v>
      </c>
      <c r="U150" s="183">
        <v>80000</v>
      </c>
      <c r="V150" s="228">
        <f t="shared" ref="V150:AG150" si="417">$T150*V89</f>
        <v>0</v>
      </c>
      <c r="W150" s="228">
        <f t="shared" si="417"/>
        <v>0</v>
      </c>
      <c r="X150" s="228">
        <f t="shared" si="417"/>
        <v>0</v>
      </c>
      <c r="Y150" s="228">
        <f t="shared" si="417"/>
        <v>0</v>
      </c>
      <c r="Z150" s="228">
        <f t="shared" si="417"/>
        <v>0</v>
      </c>
      <c r="AA150" s="228">
        <f t="shared" si="417"/>
        <v>0</v>
      </c>
      <c r="AB150" s="228">
        <f t="shared" si="417"/>
        <v>0</v>
      </c>
      <c r="AC150" s="228">
        <f t="shared" si="417"/>
        <v>0</v>
      </c>
      <c r="AD150" s="228">
        <f t="shared" si="417"/>
        <v>0</v>
      </c>
      <c r="AE150" s="228">
        <f t="shared" si="417"/>
        <v>0</v>
      </c>
      <c r="AF150" s="228">
        <f t="shared" si="417"/>
        <v>0</v>
      </c>
      <c r="AG150" s="228">
        <f t="shared" si="417"/>
        <v>0</v>
      </c>
      <c r="AH150" s="230">
        <f t="shared" si="405"/>
        <v>0</v>
      </c>
      <c r="AI150" s="7" t="s">
        <v>46</v>
      </c>
      <c r="AJ150" s="129">
        <f t="shared" ref="AJ150:AJ172" si="418">AK150/12</f>
        <v>12133.333333333334</v>
      </c>
      <c r="AK150" s="183">
        <f>70*2080</f>
        <v>145600</v>
      </c>
      <c r="AL150" s="339">
        <f t="shared" ref="AL150:AW150" si="419">$AJ150*AL89</f>
        <v>12133.333333333334</v>
      </c>
      <c r="AM150" s="339">
        <f t="shared" si="419"/>
        <v>12133.333333333334</v>
      </c>
      <c r="AN150" s="339">
        <f t="shared" si="419"/>
        <v>12133.333333333334</v>
      </c>
      <c r="AO150" s="339">
        <f t="shared" si="419"/>
        <v>12133.333333333334</v>
      </c>
      <c r="AP150" s="339">
        <f t="shared" si="419"/>
        <v>12133.333333333334</v>
      </c>
      <c r="AQ150" s="339">
        <f t="shared" si="419"/>
        <v>12133.333333333334</v>
      </c>
      <c r="AR150" s="339">
        <f t="shared" si="419"/>
        <v>12133.333333333334</v>
      </c>
      <c r="AS150" s="339">
        <f t="shared" si="419"/>
        <v>12133.333333333334</v>
      </c>
      <c r="AT150" s="339">
        <f t="shared" si="419"/>
        <v>12133.333333333334</v>
      </c>
      <c r="AU150" s="339">
        <f t="shared" si="419"/>
        <v>12133.333333333334</v>
      </c>
      <c r="AV150" s="339">
        <f t="shared" si="419"/>
        <v>12133.333333333334</v>
      </c>
      <c r="AW150" s="339">
        <f t="shared" si="419"/>
        <v>12133.333333333334</v>
      </c>
      <c r="AX150" s="341">
        <f t="shared" si="407"/>
        <v>145600</v>
      </c>
      <c r="AY150" s="7" t="s">
        <v>46</v>
      </c>
      <c r="AZ150" s="129">
        <f t="shared" ref="AZ150:AZ172" si="420">BA150/12</f>
        <v>12133.333333333334</v>
      </c>
      <c r="BA150" s="183">
        <f t="shared" si="408"/>
        <v>145600</v>
      </c>
      <c r="BB150" s="456">
        <f t="shared" ref="BB150:BM150" si="421">$AZ150*BB89</f>
        <v>12133.333333333334</v>
      </c>
      <c r="BC150" s="456">
        <f t="shared" si="421"/>
        <v>12133.333333333334</v>
      </c>
      <c r="BD150" s="456">
        <f t="shared" si="421"/>
        <v>12133.333333333334</v>
      </c>
      <c r="BE150" s="456">
        <f t="shared" si="421"/>
        <v>12133.333333333334</v>
      </c>
      <c r="BF150" s="456">
        <f t="shared" si="421"/>
        <v>12133.333333333334</v>
      </c>
      <c r="BG150" s="456">
        <f t="shared" si="421"/>
        <v>12133.333333333334</v>
      </c>
      <c r="BH150" s="456">
        <f t="shared" si="421"/>
        <v>12133.333333333334</v>
      </c>
      <c r="BI150" s="456">
        <f t="shared" si="421"/>
        <v>12133.333333333334</v>
      </c>
      <c r="BJ150" s="456">
        <f t="shared" si="421"/>
        <v>12133.333333333334</v>
      </c>
      <c r="BK150" s="456">
        <f t="shared" si="421"/>
        <v>12133.333333333334</v>
      </c>
      <c r="BL150" s="456">
        <f t="shared" si="421"/>
        <v>12133.333333333334</v>
      </c>
      <c r="BM150" s="456">
        <f t="shared" si="421"/>
        <v>12133.333333333334</v>
      </c>
      <c r="BN150" s="428">
        <f t="shared" si="410"/>
        <v>145600</v>
      </c>
      <c r="BO150" s="7" t="s">
        <v>46</v>
      </c>
      <c r="BP150" s="129">
        <f t="shared" ref="BP150:BP172" si="422">BQ150/12</f>
        <v>12133.333333333334</v>
      </c>
      <c r="BQ150" s="183">
        <f t="shared" si="411"/>
        <v>145600</v>
      </c>
      <c r="BR150" s="456">
        <f t="shared" ref="BR150:CC150" si="423">$BP150*BR89</f>
        <v>12133.333333333334</v>
      </c>
      <c r="BS150" s="456">
        <f t="shared" si="423"/>
        <v>12133.333333333334</v>
      </c>
      <c r="BT150" s="456">
        <f t="shared" si="423"/>
        <v>12133.333333333334</v>
      </c>
      <c r="BU150" s="456">
        <f t="shared" si="423"/>
        <v>12133.333333333334</v>
      </c>
      <c r="BV150" s="456">
        <f t="shared" si="423"/>
        <v>12133.333333333334</v>
      </c>
      <c r="BW150" s="456">
        <f t="shared" si="423"/>
        <v>12133.333333333334</v>
      </c>
      <c r="BX150" s="456">
        <f t="shared" si="423"/>
        <v>12133.333333333334</v>
      </c>
      <c r="BY150" s="456">
        <f t="shared" si="423"/>
        <v>12133.333333333334</v>
      </c>
      <c r="BZ150" s="456">
        <f t="shared" si="423"/>
        <v>12133.333333333334</v>
      </c>
      <c r="CA150" s="456">
        <f t="shared" si="423"/>
        <v>12133.333333333334</v>
      </c>
      <c r="CB150" s="456">
        <f t="shared" si="423"/>
        <v>12133.333333333334</v>
      </c>
      <c r="CC150" s="456">
        <f t="shared" si="423"/>
        <v>12133.333333333334</v>
      </c>
      <c r="CD150" s="428">
        <f t="shared" si="413"/>
        <v>145600</v>
      </c>
    </row>
    <row r="151" spans="2:82" outlineLevel="1" x14ac:dyDescent="0.2">
      <c r="B151" s="75" t="s">
        <v>29</v>
      </c>
      <c r="C151" s="7" t="s">
        <v>46</v>
      </c>
      <c r="D151" s="129">
        <f t="shared" si="414"/>
        <v>6666.666666666667</v>
      </c>
      <c r="E151" s="183"/>
      <c r="F151" s="139">
        <f t="shared" ref="F151:Q151" si="424">$D151*F90</f>
        <v>0</v>
      </c>
      <c r="G151" s="139">
        <f t="shared" si="424"/>
        <v>0</v>
      </c>
      <c r="H151" s="139">
        <f t="shared" si="424"/>
        <v>0</v>
      </c>
      <c r="I151" s="139">
        <f t="shared" si="424"/>
        <v>0</v>
      </c>
      <c r="J151" s="139">
        <f t="shared" si="424"/>
        <v>0</v>
      </c>
      <c r="K151" s="139">
        <f t="shared" si="424"/>
        <v>0</v>
      </c>
      <c r="L151" s="139">
        <f t="shared" si="424"/>
        <v>0</v>
      </c>
      <c r="M151" s="139">
        <f t="shared" si="424"/>
        <v>0</v>
      </c>
      <c r="N151" s="139">
        <f t="shared" si="424"/>
        <v>0</v>
      </c>
      <c r="O151" s="139">
        <f t="shared" si="424"/>
        <v>0</v>
      </c>
      <c r="P151" s="139">
        <f t="shared" si="424"/>
        <v>0</v>
      </c>
      <c r="Q151" s="139">
        <f t="shared" si="424"/>
        <v>0</v>
      </c>
      <c r="R151" s="142">
        <f>SUM(F151:Q151)</f>
        <v>0</v>
      </c>
      <c r="S151" s="7" t="s">
        <v>46</v>
      </c>
      <c r="T151" s="129">
        <f t="shared" si="416"/>
        <v>6666.666666666667</v>
      </c>
      <c r="U151" s="183">
        <v>80000</v>
      </c>
      <c r="V151" s="228">
        <f t="shared" ref="V151:AG151" si="425">$T151*V90</f>
        <v>0</v>
      </c>
      <c r="W151" s="228">
        <f t="shared" si="425"/>
        <v>0</v>
      </c>
      <c r="X151" s="228">
        <f t="shared" si="425"/>
        <v>0</v>
      </c>
      <c r="Y151" s="228">
        <f t="shared" si="425"/>
        <v>0</v>
      </c>
      <c r="Z151" s="228">
        <f t="shared" si="425"/>
        <v>0</v>
      </c>
      <c r="AA151" s="228">
        <f t="shared" si="425"/>
        <v>0</v>
      </c>
      <c r="AB151" s="228">
        <f t="shared" si="425"/>
        <v>0</v>
      </c>
      <c r="AC151" s="228">
        <f t="shared" si="425"/>
        <v>0</v>
      </c>
      <c r="AD151" s="228">
        <f t="shared" si="425"/>
        <v>0</v>
      </c>
      <c r="AE151" s="228">
        <f t="shared" si="425"/>
        <v>0</v>
      </c>
      <c r="AF151" s="228">
        <f t="shared" si="425"/>
        <v>0</v>
      </c>
      <c r="AG151" s="228">
        <f t="shared" si="425"/>
        <v>0</v>
      </c>
      <c r="AH151" s="230">
        <f t="shared" si="405"/>
        <v>0</v>
      </c>
      <c r="AI151" s="7" t="s">
        <v>46</v>
      </c>
      <c r="AJ151" s="129">
        <f t="shared" si="418"/>
        <v>9533.3333333333339</v>
      </c>
      <c r="AK151" s="183">
        <f>55*2080</f>
        <v>114400</v>
      </c>
      <c r="AL151" s="339">
        <f t="shared" ref="AL151:AW151" si="426">$AJ151*AL90</f>
        <v>0</v>
      </c>
      <c r="AM151" s="339">
        <f t="shared" si="426"/>
        <v>0</v>
      </c>
      <c r="AN151" s="339">
        <f t="shared" si="426"/>
        <v>0</v>
      </c>
      <c r="AO151" s="339">
        <f t="shared" si="426"/>
        <v>0</v>
      </c>
      <c r="AP151" s="339">
        <f t="shared" si="426"/>
        <v>0</v>
      </c>
      <c r="AQ151" s="339">
        <f t="shared" si="426"/>
        <v>0</v>
      </c>
      <c r="AR151" s="339">
        <f t="shared" si="426"/>
        <v>9533.3333333333339</v>
      </c>
      <c r="AS151" s="339">
        <f t="shared" si="426"/>
        <v>9533.3333333333339</v>
      </c>
      <c r="AT151" s="339">
        <f t="shared" si="426"/>
        <v>9533.3333333333339</v>
      </c>
      <c r="AU151" s="339">
        <f t="shared" si="426"/>
        <v>9533.3333333333339</v>
      </c>
      <c r="AV151" s="339">
        <f t="shared" si="426"/>
        <v>9533.3333333333339</v>
      </c>
      <c r="AW151" s="339">
        <f t="shared" si="426"/>
        <v>9533.3333333333339</v>
      </c>
      <c r="AX151" s="341">
        <f t="shared" si="407"/>
        <v>57200.000000000007</v>
      </c>
      <c r="AY151" s="7" t="s">
        <v>46</v>
      </c>
      <c r="AZ151" s="129">
        <f t="shared" si="420"/>
        <v>12133.333333333334</v>
      </c>
      <c r="BA151" s="183">
        <f t="shared" si="408"/>
        <v>145600</v>
      </c>
      <c r="BB151" s="456">
        <f t="shared" ref="BB151:BM151" si="427">$AZ151*BB90</f>
        <v>12133.333333333334</v>
      </c>
      <c r="BC151" s="456">
        <f t="shared" si="427"/>
        <v>12133.333333333334</v>
      </c>
      <c r="BD151" s="456">
        <f t="shared" si="427"/>
        <v>12133.333333333334</v>
      </c>
      <c r="BE151" s="456">
        <f t="shared" si="427"/>
        <v>12133.333333333334</v>
      </c>
      <c r="BF151" s="456">
        <f t="shared" si="427"/>
        <v>12133.333333333334</v>
      </c>
      <c r="BG151" s="456">
        <f t="shared" si="427"/>
        <v>12133.333333333334</v>
      </c>
      <c r="BH151" s="456">
        <f t="shared" si="427"/>
        <v>12133.333333333334</v>
      </c>
      <c r="BI151" s="456">
        <f t="shared" si="427"/>
        <v>12133.333333333334</v>
      </c>
      <c r="BJ151" s="456">
        <f t="shared" si="427"/>
        <v>12133.333333333334</v>
      </c>
      <c r="BK151" s="456">
        <f t="shared" si="427"/>
        <v>12133.333333333334</v>
      </c>
      <c r="BL151" s="456">
        <f t="shared" si="427"/>
        <v>12133.333333333334</v>
      </c>
      <c r="BM151" s="456">
        <f t="shared" si="427"/>
        <v>12133.333333333334</v>
      </c>
      <c r="BN151" s="428">
        <f t="shared" si="410"/>
        <v>145600</v>
      </c>
      <c r="BO151" s="7" t="s">
        <v>46</v>
      </c>
      <c r="BP151" s="129">
        <f t="shared" si="422"/>
        <v>12133.333333333334</v>
      </c>
      <c r="BQ151" s="183">
        <f t="shared" si="411"/>
        <v>145600</v>
      </c>
      <c r="BR151" s="456">
        <f t="shared" ref="BR151:CC151" si="428">$BP151*BR90</f>
        <v>12133.333333333334</v>
      </c>
      <c r="BS151" s="456">
        <f t="shared" si="428"/>
        <v>12133.333333333334</v>
      </c>
      <c r="BT151" s="456">
        <f t="shared" si="428"/>
        <v>12133.333333333334</v>
      </c>
      <c r="BU151" s="456">
        <f t="shared" si="428"/>
        <v>12133.333333333334</v>
      </c>
      <c r="BV151" s="456">
        <f t="shared" si="428"/>
        <v>12133.333333333334</v>
      </c>
      <c r="BW151" s="456">
        <f t="shared" si="428"/>
        <v>12133.333333333334</v>
      </c>
      <c r="BX151" s="456">
        <f t="shared" si="428"/>
        <v>12133.333333333334</v>
      </c>
      <c r="BY151" s="456">
        <f t="shared" si="428"/>
        <v>12133.333333333334</v>
      </c>
      <c r="BZ151" s="456">
        <f t="shared" si="428"/>
        <v>12133.333333333334</v>
      </c>
      <c r="CA151" s="456">
        <f t="shared" si="428"/>
        <v>12133.333333333334</v>
      </c>
      <c r="CB151" s="456">
        <f t="shared" si="428"/>
        <v>12133.333333333334</v>
      </c>
      <c r="CC151" s="456">
        <f t="shared" si="428"/>
        <v>12133.333333333334</v>
      </c>
      <c r="CD151" s="428">
        <f t="shared" si="413"/>
        <v>145600</v>
      </c>
    </row>
    <row r="152" spans="2:82" outlineLevel="1" x14ac:dyDescent="0.2">
      <c r="B152" s="75" t="s">
        <v>30</v>
      </c>
      <c r="C152" s="7" t="s">
        <v>46</v>
      </c>
      <c r="D152" s="129">
        <f t="shared" si="414"/>
        <v>6666.666666666667</v>
      </c>
      <c r="E152" s="183"/>
      <c r="F152" s="139">
        <f t="shared" ref="F152:Q152" si="429">$D152*F91</f>
        <v>0</v>
      </c>
      <c r="G152" s="139">
        <f t="shared" si="429"/>
        <v>0</v>
      </c>
      <c r="H152" s="139">
        <f t="shared" si="429"/>
        <v>0</v>
      </c>
      <c r="I152" s="139">
        <f t="shared" si="429"/>
        <v>0</v>
      </c>
      <c r="J152" s="139">
        <f t="shared" si="429"/>
        <v>0</v>
      </c>
      <c r="K152" s="139">
        <f t="shared" si="429"/>
        <v>0</v>
      </c>
      <c r="L152" s="139">
        <f t="shared" si="429"/>
        <v>0</v>
      </c>
      <c r="M152" s="139">
        <f t="shared" si="429"/>
        <v>0</v>
      </c>
      <c r="N152" s="139">
        <f t="shared" si="429"/>
        <v>0</v>
      </c>
      <c r="O152" s="139">
        <f t="shared" si="429"/>
        <v>0</v>
      </c>
      <c r="P152" s="139">
        <f t="shared" si="429"/>
        <v>0</v>
      </c>
      <c r="Q152" s="139">
        <f t="shared" si="429"/>
        <v>0</v>
      </c>
      <c r="R152" s="142">
        <f>SUM(F152:Q152)</f>
        <v>0</v>
      </c>
      <c r="S152" s="7" t="s">
        <v>46</v>
      </c>
      <c r="T152" s="129">
        <f t="shared" si="416"/>
        <v>6666.666666666667</v>
      </c>
      <c r="U152" s="183">
        <v>80000</v>
      </c>
      <c r="V152" s="228">
        <f t="shared" ref="V152:AG152" si="430">$T152*V91</f>
        <v>0</v>
      </c>
      <c r="W152" s="228">
        <f t="shared" si="430"/>
        <v>0</v>
      </c>
      <c r="X152" s="228">
        <f t="shared" si="430"/>
        <v>0</v>
      </c>
      <c r="Y152" s="228">
        <f t="shared" si="430"/>
        <v>0</v>
      </c>
      <c r="Z152" s="228">
        <f t="shared" si="430"/>
        <v>0</v>
      </c>
      <c r="AA152" s="228">
        <f t="shared" si="430"/>
        <v>0</v>
      </c>
      <c r="AB152" s="228">
        <f t="shared" si="430"/>
        <v>0</v>
      </c>
      <c r="AC152" s="228">
        <f t="shared" si="430"/>
        <v>0</v>
      </c>
      <c r="AD152" s="228">
        <f t="shared" si="430"/>
        <v>0</v>
      </c>
      <c r="AE152" s="228">
        <f t="shared" si="430"/>
        <v>0</v>
      </c>
      <c r="AF152" s="228">
        <f t="shared" si="430"/>
        <v>0</v>
      </c>
      <c r="AG152" s="228">
        <f t="shared" si="430"/>
        <v>0</v>
      </c>
      <c r="AH152" s="230">
        <f t="shared" si="405"/>
        <v>0</v>
      </c>
      <c r="AI152" s="7" t="s">
        <v>46</v>
      </c>
      <c r="AJ152" s="129">
        <f t="shared" si="418"/>
        <v>12133.333333333334</v>
      </c>
      <c r="AK152" s="183">
        <f>70*2080</f>
        <v>145600</v>
      </c>
      <c r="AL152" s="339">
        <f t="shared" ref="AL152:AW152" si="431">$AJ152*AL91</f>
        <v>0</v>
      </c>
      <c r="AM152" s="339">
        <f t="shared" si="431"/>
        <v>0</v>
      </c>
      <c r="AN152" s="339">
        <f t="shared" si="431"/>
        <v>0</v>
      </c>
      <c r="AO152" s="339">
        <f t="shared" si="431"/>
        <v>0</v>
      </c>
      <c r="AP152" s="339">
        <f t="shared" si="431"/>
        <v>0</v>
      </c>
      <c r="AQ152" s="339">
        <f t="shared" si="431"/>
        <v>0</v>
      </c>
      <c r="AR152" s="339">
        <f t="shared" si="431"/>
        <v>0</v>
      </c>
      <c r="AS152" s="339">
        <f t="shared" si="431"/>
        <v>0</v>
      </c>
      <c r="AT152" s="339">
        <f t="shared" si="431"/>
        <v>0</v>
      </c>
      <c r="AU152" s="339">
        <f t="shared" si="431"/>
        <v>0</v>
      </c>
      <c r="AV152" s="339">
        <f t="shared" si="431"/>
        <v>0</v>
      </c>
      <c r="AW152" s="339">
        <f t="shared" si="431"/>
        <v>0</v>
      </c>
      <c r="AX152" s="341">
        <f t="shared" si="407"/>
        <v>0</v>
      </c>
      <c r="AY152" s="7" t="s">
        <v>46</v>
      </c>
      <c r="AZ152" s="129">
        <f t="shared" si="420"/>
        <v>12133.333333333334</v>
      </c>
      <c r="BA152" s="183">
        <f t="shared" si="408"/>
        <v>145600</v>
      </c>
      <c r="BB152" s="456">
        <f t="shared" ref="BB152:BM152" si="432">$AZ152*BB91</f>
        <v>12133.333333333334</v>
      </c>
      <c r="BC152" s="456">
        <f t="shared" si="432"/>
        <v>12133.333333333334</v>
      </c>
      <c r="BD152" s="456">
        <f t="shared" si="432"/>
        <v>12133.333333333334</v>
      </c>
      <c r="BE152" s="456">
        <f t="shared" si="432"/>
        <v>12133.333333333334</v>
      </c>
      <c r="BF152" s="456">
        <f t="shared" si="432"/>
        <v>12133.333333333334</v>
      </c>
      <c r="BG152" s="456">
        <f t="shared" si="432"/>
        <v>12133.333333333334</v>
      </c>
      <c r="BH152" s="456">
        <f t="shared" si="432"/>
        <v>12133.333333333334</v>
      </c>
      <c r="BI152" s="456">
        <f t="shared" si="432"/>
        <v>12133.333333333334</v>
      </c>
      <c r="BJ152" s="456">
        <f t="shared" si="432"/>
        <v>12133.333333333334</v>
      </c>
      <c r="BK152" s="456">
        <f t="shared" si="432"/>
        <v>12133.333333333334</v>
      </c>
      <c r="BL152" s="456">
        <f t="shared" si="432"/>
        <v>12133.333333333334</v>
      </c>
      <c r="BM152" s="456">
        <f t="shared" si="432"/>
        <v>12133.333333333334</v>
      </c>
      <c r="BN152" s="428">
        <f t="shared" si="410"/>
        <v>145600</v>
      </c>
      <c r="BO152" s="7" t="s">
        <v>46</v>
      </c>
      <c r="BP152" s="129">
        <f t="shared" si="422"/>
        <v>12133.333333333334</v>
      </c>
      <c r="BQ152" s="183">
        <f t="shared" si="411"/>
        <v>145600</v>
      </c>
      <c r="BR152" s="456">
        <f t="shared" ref="BR152:CC152" si="433">$BP152*BR91</f>
        <v>12133.333333333334</v>
      </c>
      <c r="BS152" s="456">
        <f t="shared" si="433"/>
        <v>12133.333333333334</v>
      </c>
      <c r="BT152" s="456">
        <f t="shared" si="433"/>
        <v>12133.333333333334</v>
      </c>
      <c r="BU152" s="456">
        <f t="shared" si="433"/>
        <v>12133.333333333334</v>
      </c>
      <c r="BV152" s="456">
        <f t="shared" si="433"/>
        <v>12133.333333333334</v>
      </c>
      <c r="BW152" s="456">
        <f t="shared" si="433"/>
        <v>12133.333333333334</v>
      </c>
      <c r="BX152" s="456">
        <f t="shared" si="433"/>
        <v>12133.333333333334</v>
      </c>
      <c r="BY152" s="456">
        <f t="shared" si="433"/>
        <v>12133.333333333334</v>
      </c>
      <c r="BZ152" s="456">
        <f t="shared" si="433"/>
        <v>12133.333333333334</v>
      </c>
      <c r="CA152" s="456">
        <f t="shared" si="433"/>
        <v>12133.333333333334</v>
      </c>
      <c r="CB152" s="456">
        <f t="shared" si="433"/>
        <v>12133.333333333334</v>
      </c>
      <c r="CC152" s="456">
        <f t="shared" si="433"/>
        <v>12133.333333333334</v>
      </c>
      <c r="CD152" s="428">
        <f t="shared" si="413"/>
        <v>145600</v>
      </c>
    </row>
    <row r="153" spans="2:82" outlineLevel="1" x14ac:dyDescent="0.2">
      <c r="B153" s="75" t="s">
        <v>31</v>
      </c>
      <c r="C153" s="7" t="s">
        <v>46</v>
      </c>
      <c r="D153" s="129">
        <f t="shared" si="414"/>
        <v>6666.666666666667</v>
      </c>
      <c r="E153" s="183"/>
      <c r="F153" s="139">
        <f t="shared" ref="F153:Q153" si="434">$D153*F92</f>
        <v>0</v>
      </c>
      <c r="G153" s="139">
        <f t="shared" si="434"/>
        <v>0</v>
      </c>
      <c r="H153" s="139">
        <f t="shared" si="434"/>
        <v>0</v>
      </c>
      <c r="I153" s="139">
        <f t="shared" si="434"/>
        <v>0</v>
      </c>
      <c r="J153" s="139">
        <f t="shared" si="434"/>
        <v>0</v>
      </c>
      <c r="K153" s="139">
        <f t="shared" si="434"/>
        <v>0</v>
      </c>
      <c r="L153" s="139">
        <f t="shared" si="434"/>
        <v>0</v>
      </c>
      <c r="M153" s="139">
        <f t="shared" si="434"/>
        <v>0</v>
      </c>
      <c r="N153" s="139">
        <f t="shared" si="434"/>
        <v>0</v>
      </c>
      <c r="O153" s="139">
        <f t="shared" si="434"/>
        <v>0</v>
      </c>
      <c r="P153" s="139">
        <f t="shared" si="434"/>
        <v>0</v>
      </c>
      <c r="Q153" s="139">
        <f t="shared" si="434"/>
        <v>0</v>
      </c>
      <c r="R153" s="142">
        <f>SUM(F153:Q153)</f>
        <v>0</v>
      </c>
      <c r="S153" s="7" t="s">
        <v>46</v>
      </c>
      <c r="T153" s="129">
        <f t="shared" si="416"/>
        <v>6666.666666666667</v>
      </c>
      <c r="U153" s="183">
        <v>80000</v>
      </c>
      <c r="V153" s="228">
        <f t="shared" ref="V153:AG153" si="435">$T153*V92</f>
        <v>0</v>
      </c>
      <c r="W153" s="228">
        <f t="shared" si="435"/>
        <v>0</v>
      </c>
      <c r="X153" s="228">
        <f t="shared" si="435"/>
        <v>0</v>
      </c>
      <c r="Y153" s="228">
        <f t="shared" si="435"/>
        <v>0</v>
      </c>
      <c r="Z153" s="228">
        <f t="shared" si="435"/>
        <v>0</v>
      </c>
      <c r="AA153" s="228">
        <f t="shared" si="435"/>
        <v>0</v>
      </c>
      <c r="AB153" s="228">
        <f t="shared" si="435"/>
        <v>0</v>
      </c>
      <c r="AC153" s="228">
        <f t="shared" si="435"/>
        <v>0</v>
      </c>
      <c r="AD153" s="228">
        <f t="shared" si="435"/>
        <v>0</v>
      </c>
      <c r="AE153" s="228">
        <f t="shared" si="435"/>
        <v>0</v>
      </c>
      <c r="AF153" s="228">
        <f t="shared" si="435"/>
        <v>0</v>
      </c>
      <c r="AG153" s="228">
        <f t="shared" si="435"/>
        <v>0</v>
      </c>
      <c r="AH153" s="230">
        <f t="shared" si="405"/>
        <v>0</v>
      </c>
      <c r="AI153" s="7" t="s">
        <v>46</v>
      </c>
      <c r="AJ153" s="129">
        <f t="shared" si="418"/>
        <v>12133.333333333334</v>
      </c>
      <c r="AK153" s="183">
        <f>70*2080</f>
        <v>145600</v>
      </c>
      <c r="AL153" s="339">
        <f t="shared" ref="AL153:AW153" si="436">$AJ153*AL92</f>
        <v>0</v>
      </c>
      <c r="AM153" s="339">
        <f t="shared" si="436"/>
        <v>0</v>
      </c>
      <c r="AN153" s="339">
        <f t="shared" si="436"/>
        <v>0</v>
      </c>
      <c r="AO153" s="339">
        <f t="shared" si="436"/>
        <v>0</v>
      </c>
      <c r="AP153" s="339">
        <f t="shared" si="436"/>
        <v>0</v>
      </c>
      <c r="AQ153" s="339">
        <f t="shared" si="436"/>
        <v>0</v>
      </c>
      <c r="AR153" s="339">
        <f t="shared" si="436"/>
        <v>0</v>
      </c>
      <c r="AS153" s="339">
        <f t="shared" si="436"/>
        <v>0</v>
      </c>
      <c r="AT153" s="339">
        <f t="shared" si="436"/>
        <v>0</v>
      </c>
      <c r="AU153" s="339">
        <f t="shared" si="436"/>
        <v>0</v>
      </c>
      <c r="AV153" s="339">
        <f t="shared" si="436"/>
        <v>0</v>
      </c>
      <c r="AW153" s="339">
        <f t="shared" si="436"/>
        <v>0</v>
      </c>
      <c r="AX153" s="341">
        <f t="shared" si="407"/>
        <v>0</v>
      </c>
      <c r="AY153" s="7" t="s">
        <v>46</v>
      </c>
      <c r="AZ153" s="129">
        <f t="shared" si="420"/>
        <v>12133.333333333334</v>
      </c>
      <c r="BA153" s="183">
        <f t="shared" si="408"/>
        <v>145600</v>
      </c>
      <c r="BB153" s="456">
        <f t="shared" ref="BB153:BM153" si="437">$AZ153*BB92</f>
        <v>12133.333333333334</v>
      </c>
      <c r="BC153" s="456">
        <f t="shared" si="437"/>
        <v>12133.333333333334</v>
      </c>
      <c r="BD153" s="456">
        <f t="shared" si="437"/>
        <v>12133.333333333334</v>
      </c>
      <c r="BE153" s="456">
        <f t="shared" si="437"/>
        <v>12133.333333333334</v>
      </c>
      <c r="BF153" s="456">
        <f t="shared" si="437"/>
        <v>12133.333333333334</v>
      </c>
      <c r="BG153" s="456">
        <f t="shared" si="437"/>
        <v>12133.333333333334</v>
      </c>
      <c r="BH153" s="456">
        <f t="shared" si="437"/>
        <v>12133.333333333334</v>
      </c>
      <c r="BI153" s="456">
        <f t="shared" si="437"/>
        <v>12133.333333333334</v>
      </c>
      <c r="BJ153" s="456">
        <f t="shared" si="437"/>
        <v>12133.333333333334</v>
      </c>
      <c r="BK153" s="456">
        <f t="shared" si="437"/>
        <v>12133.333333333334</v>
      </c>
      <c r="BL153" s="456">
        <f t="shared" si="437"/>
        <v>12133.333333333334</v>
      </c>
      <c r="BM153" s="456">
        <f t="shared" si="437"/>
        <v>12133.333333333334</v>
      </c>
      <c r="BN153" s="428">
        <f t="shared" si="410"/>
        <v>145600</v>
      </c>
      <c r="BO153" s="7" t="s">
        <v>46</v>
      </c>
      <c r="BP153" s="129">
        <f t="shared" si="422"/>
        <v>12133.333333333334</v>
      </c>
      <c r="BQ153" s="183">
        <f t="shared" si="411"/>
        <v>145600</v>
      </c>
      <c r="BR153" s="456">
        <f t="shared" ref="BR153:CC153" si="438">$BP153*BR92</f>
        <v>12133.333333333334</v>
      </c>
      <c r="BS153" s="456">
        <f t="shared" si="438"/>
        <v>12133.333333333334</v>
      </c>
      <c r="BT153" s="456">
        <f t="shared" si="438"/>
        <v>12133.333333333334</v>
      </c>
      <c r="BU153" s="456">
        <f t="shared" si="438"/>
        <v>12133.333333333334</v>
      </c>
      <c r="BV153" s="456">
        <f t="shared" si="438"/>
        <v>12133.333333333334</v>
      </c>
      <c r="BW153" s="456">
        <f t="shared" si="438"/>
        <v>12133.333333333334</v>
      </c>
      <c r="BX153" s="456">
        <f t="shared" si="438"/>
        <v>12133.333333333334</v>
      </c>
      <c r="BY153" s="456">
        <f t="shared" si="438"/>
        <v>12133.333333333334</v>
      </c>
      <c r="BZ153" s="456">
        <f t="shared" si="438"/>
        <v>12133.333333333334</v>
      </c>
      <c r="CA153" s="456">
        <f t="shared" si="438"/>
        <v>12133.333333333334</v>
      </c>
      <c r="CB153" s="456">
        <f t="shared" si="438"/>
        <v>12133.333333333334</v>
      </c>
      <c r="CC153" s="456">
        <f t="shared" si="438"/>
        <v>12133.333333333334</v>
      </c>
      <c r="CD153" s="428">
        <f t="shared" si="413"/>
        <v>145600</v>
      </c>
    </row>
    <row r="154" spans="2:82" outlineLevel="1" x14ac:dyDescent="0.2">
      <c r="B154" s="75" t="s">
        <v>32</v>
      </c>
      <c r="C154" s="7" t="s">
        <v>46</v>
      </c>
      <c r="D154" s="129">
        <f t="shared" si="414"/>
        <v>6666.666666666667</v>
      </c>
      <c r="E154" s="183"/>
      <c r="F154" s="139">
        <f t="shared" ref="F154:Q154" si="439">$D154*F93</f>
        <v>0</v>
      </c>
      <c r="G154" s="139">
        <f t="shared" si="439"/>
        <v>0</v>
      </c>
      <c r="H154" s="139">
        <f t="shared" si="439"/>
        <v>0</v>
      </c>
      <c r="I154" s="139">
        <f t="shared" si="439"/>
        <v>0</v>
      </c>
      <c r="J154" s="139">
        <f t="shared" si="439"/>
        <v>0</v>
      </c>
      <c r="K154" s="139">
        <f t="shared" si="439"/>
        <v>0</v>
      </c>
      <c r="L154" s="139">
        <f t="shared" si="439"/>
        <v>0</v>
      </c>
      <c r="M154" s="139">
        <f t="shared" si="439"/>
        <v>0</v>
      </c>
      <c r="N154" s="139">
        <f t="shared" si="439"/>
        <v>0</v>
      </c>
      <c r="O154" s="139">
        <f t="shared" si="439"/>
        <v>0</v>
      </c>
      <c r="P154" s="139">
        <f t="shared" si="439"/>
        <v>0</v>
      </c>
      <c r="Q154" s="139">
        <f t="shared" si="439"/>
        <v>0</v>
      </c>
      <c r="R154" s="142">
        <f t="shared" si="403"/>
        <v>0</v>
      </c>
      <c r="S154" s="7" t="s">
        <v>46</v>
      </c>
      <c r="T154" s="129">
        <f t="shared" si="416"/>
        <v>6666.666666666667</v>
      </c>
      <c r="U154" s="183">
        <v>80000</v>
      </c>
      <c r="V154" s="228">
        <f t="shared" ref="V154:AG154" si="440">$T154*V93</f>
        <v>0</v>
      </c>
      <c r="W154" s="228">
        <f t="shared" si="440"/>
        <v>0</v>
      </c>
      <c r="X154" s="228">
        <f t="shared" si="440"/>
        <v>0</v>
      </c>
      <c r="Y154" s="228">
        <f t="shared" si="440"/>
        <v>0</v>
      </c>
      <c r="Z154" s="228">
        <f t="shared" si="440"/>
        <v>0</v>
      </c>
      <c r="AA154" s="228">
        <f t="shared" si="440"/>
        <v>0</v>
      </c>
      <c r="AB154" s="228">
        <f t="shared" si="440"/>
        <v>0</v>
      </c>
      <c r="AC154" s="228">
        <f t="shared" si="440"/>
        <v>0</v>
      </c>
      <c r="AD154" s="228">
        <f t="shared" si="440"/>
        <v>0</v>
      </c>
      <c r="AE154" s="228">
        <f t="shared" si="440"/>
        <v>0</v>
      </c>
      <c r="AF154" s="228">
        <f t="shared" si="440"/>
        <v>0</v>
      </c>
      <c r="AG154" s="228">
        <f t="shared" si="440"/>
        <v>0</v>
      </c>
      <c r="AH154" s="230">
        <f t="shared" si="405"/>
        <v>0</v>
      </c>
      <c r="AI154" s="7" t="s">
        <v>46</v>
      </c>
      <c r="AJ154" s="129">
        <f t="shared" si="418"/>
        <v>12133.333333333334</v>
      </c>
      <c r="AK154" s="183">
        <f>70*2080</f>
        <v>145600</v>
      </c>
      <c r="AL154" s="339">
        <f t="shared" ref="AL154:AW154" si="441">$AJ154*AL93</f>
        <v>0</v>
      </c>
      <c r="AM154" s="339">
        <f t="shared" si="441"/>
        <v>0</v>
      </c>
      <c r="AN154" s="339">
        <f t="shared" si="441"/>
        <v>0</v>
      </c>
      <c r="AO154" s="339">
        <f t="shared" si="441"/>
        <v>0</v>
      </c>
      <c r="AP154" s="339">
        <f t="shared" si="441"/>
        <v>0</v>
      </c>
      <c r="AQ154" s="339">
        <f t="shared" si="441"/>
        <v>0</v>
      </c>
      <c r="AR154" s="339">
        <f t="shared" si="441"/>
        <v>0</v>
      </c>
      <c r="AS154" s="339">
        <f t="shared" si="441"/>
        <v>0</v>
      </c>
      <c r="AT154" s="339">
        <f t="shared" si="441"/>
        <v>0</v>
      </c>
      <c r="AU154" s="339">
        <f t="shared" si="441"/>
        <v>0</v>
      </c>
      <c r="AV154" s="339">
        <f t="shared" si="441"/>
        <v>0</v>
      </c>
      <c r="AW154" s="339">
        <f t="shared" si="441"/>
        <v>0</v>
      </c>
      <c r="AX154" s="341">
        <f t="shared" si="407"/>
        <v>0</v>
      </c>
      <c r="AY154" s="7" t="s">
        <v>46</v>
      </c>
      <c r="AZ154" s="129">
        <f t="shared" si="420"/>
        <v>12133.333333333334</v>
      </c>
      <c r="BA154" s="183">
        <f t="shared" si="408"/>
        <v>145600</v>
      </c>
      <c r="BB154" s="456">
        <f t="shared" ref="BB154:BM154" si="442">$AZ154*BB93</f>
        <v>0</v>
      </c>
      <c r="BC154" s="456">
        <f t="shared" si="442"/>
        <v>0</v>
      </c>
      <c r="BD154" s="456">
        <f t="shared" si="442"/>
        <v>0</v>
      </c>
      <c r="BE154" s="456">
        <f t="shared" si="442"/>
        <v>0</v>
      </c>
      <c r="BF154" s="456">
        <f t="shared" si="442"/>
        <v>0</v>
      </c>
      <c r="BG154" s="456">
        <f t="shared" si="442"/>
        <v>0</v>
      </c>
      <c r="BH154" s="456">
        <f t="shared" si="442"/>
        <v>0</v>
      </c>
      <c r="BI154" s="456">
        <f t="shared" si="442"/>
        <v>0</v>
      </c>
      <c r="BJ154" s="456">
        <f t="shared" si="442"/>
        <v>0</v>
      </c>
      <c r="BK154" s="456">
        <f t="shared" si="442"/>
        <v>0</v>
      </c>
      <c r="BL154" s="456">
        <f t="shared" si="442"/>
        <v>0</v>
      </c>
      <c r="BM154" s="456">
        <f t="shared" si="442"/>
        <v>0</v>
      </c>
      <c r="BN154" s="428">
        <f t="shared" si="410"/>
        <v>0</v>
      </c>
      <c r="BO154" s="7" t="s">
        <v>46</v>
      </c>
      <c r="BP154" s="129">
        <f t="shared" si="422"/>
        <v>12133.333333333334</v>
      </c>
      <c r="BQ154" s="183">
        <f t="shared" si="411"/>
        <v>145600</v>
      </c>
      <c r="BR154" s="456">
        <f t="shared" ref="BR154:CC154" si="443">$BP154*BR93</f>
        <v>0</v>
      </c>
      <c r="BS154" s="456">
        <f t="shared" si="443"/>
        <v>0</v>
      </c>
      <c r="BT154" s="456">
        <f t="shared" si="443"/>
        <v>0</v>
      </c>
      <c r="BU154" s="456">
        <f t="shared" si="443"/>
        <v>0</v>
      </c>
      <c r="BV154" s="456">
        <f t="shared" si="443"/>
        <v>0</v>
      </c>
      <c r="BW154" s="456">
        <f t="shared" si="443"/>
        <v>0</v>
      </c>
      <c r="BX154" s="456">
        <f t="shared" si="443"/>
        <v>0</v>
      </c>
      <c r="BY154" s="456">
        <f t="shared" si="443"/>
        <v>0</v>
      </c>
      <c r="BZ154" s="456">
        <f t="shared" si="443"/>
        <v>0</v>
      </c>
      <c r="CA154" s="456">
        <f t="shared" si="443"/>
        <v>0</v>
      </c>
      <c r="CB154" s="456">
        <f t="shared" si="443"/>
        <v>0</v>
      </c>
      <c r="CC154" s="456">
        <f t="shared" si="443"/>
        <v>0</v>
      </c>
      <c r="CD154" s="428">
        <f t="shared" si="413"/>
        <v>0</v>
      </c>
    </row>
    <row r="155" spans="2:82" outlineLevel="1" x14ac:dyDescent="0.2">
      <c r="B155" s="75" t="s">
        <v>33</v>
      </c>
      <c r="C155" s="7" t="s">
        <v>46</v>
      </c>
      <c r="D155" s="129">
        <f t="shared" si="414"/>
        <v>6666.666666666667</v>
      </c>
      <c r="E155" s="183"/>
      <c r="F155" s="139">
        <f t="shared" ref="F155:Q155" si="444">$D155*F94</f>
        <v>0</v>
      </c>
      <c r="G155" s="139">
        <f t="shared" si="444"/>
        <v>0</v>
      </c>
      <c r="H155" s="139">
        <f t="shared" si="444"/>
        <v>0</v>
      </c>
      <c r="I155" s="139">
        <f t="shared" si="444"/>
        <v>0</v>
      </c>
      <c r="J155" s="139">
        <f t="shared" si="444"/>
        <v>0</v>
      </c>
      <c r="K155" s="139">
        <f t="shared" si="444"/>
        <v>0</v>
      </c>
      <c r="L155" s="139">
        <f t="shared" si="444"/>
        <v>0</v>
      </c>
      <c r="M155" s="139">
        <f t="shared" si="444"/>
        <v>0</v>
      </c>
      <c r="N155" s="139">
        <f t="shared" si="444"/>
        <v>0</v>
      </c>
      <c r="O155" s="139">
        <f t="shared" si="444"/>
        <v>0</v>
      </c>
      <c r="P155" s="139">
        <f t="shared" si="444"/>
        <v>0</v>
      </c>
      <c r="Q155" s="139">
        <f t="shared" si="444"/>
        <v>0</v>
      </c>
      <c r="R155" s="142">
        <f>SUM(F155:Q155)</f>
        <v>0</v>
      </c>
      <c r="S155" s="7" t="s">
        <v>46</v>
      </c>
      <c r="T155" s="129">
        <f t="shared" si="416"/>
        <v>8333.3333333333339</v>
      </c>
      <c r="U155" s="183">
        <v>100000</v>
      </c>
      <c r="V155" s="228">
        <f t="shared" ref="V155:AG155" si="445">$T155*V94</f>
        <v>0</v>
      </c>
      <c r="W155" s="228">
        <f t="shared" si="445"/>
        <v>0</v>
      </c>
      <c r="X155" s="228">
        <f t="shared" si="445"/>
        <v>0</v>
      </c>
      <c r="Y155" s="228">
        <f t="shared" si="445"/>
        <v>0</v>
      </c>
      <c r="Z155" s="228">
        <f t="shared" si="445"/>
        <v>0</v>
      </c>
      <c r="AA155" s="228">
        <f t="shared" si="445"/>
        <v>0</v>
      </c>
      <c r="AB155" s="228">
        <f t="shared" si="445"/>
        <v>0</v>
      </c>
      <c r="AC155" s="228">
        <f t="shared" si="445"/>
        <v>0</v>
      </c>
      <c r="AD155" s="228">
        <f t="shared" si="445"/>
        <v>0</v>
      </c>
      <c r="AE155" s="228">
        <f t="shared" si="445"/>
        <v>0</v>
      </c>
      <c r="AF155" s="228">
        <f t="shared" si="445"/>
        <v>0</v>
      </c>
      <c r="AG155" s="228">
        <f t="shared" si="445"/>
        <v>0</v>
      </c>
      <c r="AH155" s="230">
        <f t="shared" si="405"/>
        <v>0</v>
      </c>
      <c r="AI155" s="7" t="s">
        <v>46</v>
      </c>
      <c r="AJ155" s="129">
        <f t="shared" si="418"/>
        <v>8333.3333333333339</v>
      </c>
      <c r="AK155" s="183">
        <v>100000</v>
      </c>
      <c r="AL155" s="339">
        <f t="shared" ref="AL155:AW155" si="446">$AJ155*AL94</f>
        <v>0</v>
      </c>
      <c r="AM155" s="339">
        <f t="shared" si="446"/>
        <v>0</v>
      </c>
      <c r="AN155" s="339">
        <f t="shared" si="446"/>
        <v>0</v>
      </c>
      <c r="AO155" s="339">
        <f t="shared" si="446"/>
        <v>0</v>
      </c>
      <c r="AP155" s="339">
        <f t="shared" si="446"/>
        <v>0</v>
      </c>
      <c r="AQ155" s="339">
        <f t="shared" si="446"/>
        <v>0</v>
      </c>
      <c r="AR155" s="339">
        <f t="shared" si="446"/>
        <v>0</v>
      </c>
      <c r="AS155" s="339">
        <f t="shared" si="446"/>
        <v>0</v>
      </c>
      <c r="AT155" s="339">
        <f t="shared" si="446"/>
        <v>0</v>
      </c>
      <c r="AU155" s="339">
        <f t="shared" si="446"/>
        <v>0</v>
      </c>
      <c r="AV155" s="339">
        <f t="shared" si="446"/>
        <v>0</v>
      </c>
      <c r="AW155" s="339">
        <f t="shared" si="446"/>
        <v>0</v>
      </c>
      <c r="AX155" s="341">
        <f t="shared" si="407"/>
        <v>0</v>
      </c>
      <c r="AY155" s="7" t="s">
        <v>46</v>
      </c>
      <c r="AZ155" s="129">
        <f t="shared" si="420"/>
        <v>8333.3333333333339</v>
      </c>
      <c r="BA155" s="183">
        <v>100000</v>
      </c>
      <c r="BB155" s="456">
        <f t="shared" ref="BB155:BM155" si="447">$AZ155*BB94</f>
        <v>0</v>
      </c>
      <c r="BC155" s="456">
        <f t="shared" si="447"/>
        <v>0</v>
      </c>
      <c r="BD155" s="456">
        <f t="shared" si="447"/>
        <v>0</v>
      </c>
      <c r="BE155" s="456">
        <f t="shared" si="447"/>
        <v>0</v>
      </c>
      <c r="BF155" s="456">
        <f t="shared" si="447"/>
        <v>0</v>
      </c>
      <c r="BG155" s="456">
        <f t="shared" si="447"/>
        <v>0</v>
      </c>
      <c r="BH155" s="456">
        <f t="shared" si="447"/>
        <v>0</v>
      </c>
      <c r="BI155" s="456">
        <f t="shared" si="447"/>
        <v>0</v>
      </c>
      <c r="BJ155" s="456">
        <f t="shared" si="447"/>
        <v>0</v>
      </c>
      <c r="BK155" s="456">
        <f t="shared" si="447"/>
        <v>0</v>
      </c>
      <c r="BL155" s="456">
        <f t="shared" si="447"/>
        <v>0</v>
      </c>
      <c r="BM155" s="456">
        <f t="shared" si="447"/>
        <v>0</v>
      </c>
      <c r="BN155" s="428">
        <f t="shared" si="410"/>
        <v>0</v>
      </c>
      <c r="BO155" s="7" t="s">
        <v>46</v>
      </c>
      <c r="BP155" s="129">
        <f t="shared" si="422"/>
        <v>8333.3333333333339</v>
      </c>
      <c r="BQ155" s="183">
        <v>100000</v>
      </c>
      <c r="BR155" s="456">
        <f t="shared" ref="BR155:CC155" si="448">$BP155*BR94</f>
        <v>0</v>
      </c>
      <c r="BS155" s="456">
        <f t="shared" si="448"/>
        <v>0</v>
      </c>
      <c r="BT155" s="456">
        <f t="shared" si="448"/>
        <v>0</v>
      </c>
      <c r="BU155" s="456">
        <f t="shared" si="448"/>
        <v>0</v>
      </c>
      <c r="BV155" s="456">
        <f t="shared" si="448"/>
        <v>0</v>
      </c>
      <c r="BW155" s="456">
        <f t="shared" si="448"/>
        <v>0</v>
      </c>
      <c r="BX155" s="456">
        <f t="shared" si="448"/>
        <v>0</v>
      </c>
      <c r="BY155" s="456">
        <f t="shared" si="448"/>
        <v>0</v>
      </c>
      <c r="BZ155" s="456">
        <f t="shared" si="448"/>
        <v>0</v>
      </c>
      <c r="CA155" s="456">
        <f t="shared" si="448"/>
        <v>0</v>
      </c>
      <c r="CB155" s="456">
        <f t="shared" si="448"/>
        <v>0</v>
      </c>
      <c r="CC155" s="456">
        <f t="shared" si="448"/>
        <v>0</v>
      </c>
      <c r="CD155" s="428">
        <f t="shared" si="413"/>
        <v>0</v>
      </c>
    </row>
    <row r="156" spans="2:82" outlineLevel="1" x14ac:dyDescent="0.2">
      <c r="B156" s="13" t="s">
        <v>131</v>
      </c>
      <c r="C156" s="7" t="s">
        <v>46</v>
      </c>
      <c r="D156" s="129">
        <f>100000/12</f>
        <v>8333.3333333333339</v>
      </c>
      <c r="E156" s="183"/>
      <c r="F156" s="139">
        <f t="shared" ref="F156:Q156" si="449">$D156*F95</f>
        <v>0</v>
      </c>
      <c r="G156" s="139">
        <f t="shared" si="449"/>
        <v>0</v>
      </c>
      <c r="H156" s="139">
        <f t="shared" si="449"/>
        <v>0</v>
      </c>
      <c r="I156" s="139">
        <f t="shared" si="449"/>
        <v>0</v>
      </c>
      <c r="J156" s="139">
        <f t="shared" si="449"/>
        <v>0</v>
      </c>
      <c r="K156" s="139">
        <f t="shared" si="449"/>
        <v>0</v>
      </c>
      <c r="L156" s="139">
        <f t="shared" si="449"/>
        <v>0</v>
      </c>
      <c r="M156" s="139">
        <f t="shared" si="449"/>
        <v>0</v>
      </c>
      <c r="N156" s="139">
        <f t="shared" si="449"/>
        <v>0</v>
      </c>
      <c r="O156" s="139">
        <f t="shared" si="449"/>
        <v>0</v>
      </c>
      <c r="P156" s="139">
        <f t="shared" si="449"/>
        <v>0</v>
      </c>
      <c r="Q156" s="139">
        <f t="shared" si="449"/>
        <v>0</v>
      </c>
      <c r="R156" s="142">
        <f>SUM(F156:Q156)</f>
        <v>0</v>
      </c>
      <c r="S156" s="7" t="s">
        <v>46</v>
      </c>
      <c r="T156" s="129">
        <f t="shared" si="416"/>
        <v>6666.666666666667</v>
      </c>
      <c r="U156" s="183">
        <v>80000</v>
      </c>
      <c r="V156" s="228">
        <f t="shared" ref="V156:AG156" si="450">$T156*V95</f>
        <v>0</v>
      </c>
      <c r="W156" s="228">
        <f t="shared" si="450"/>
        <v>0</v>
      </c>
      <c r="X156" s="228">
        <f t="shared" si="450"/>
        <v>0</v>
      </c>
      <c r="Y156" s="228">
        <f t="shared" si="450"/>
        <v>0</v>
      </c>
      <c r="Z156" s="228">
        <f t="shared" si="450"/>
        <v>0</v>
      </c>
      <c r="AA156" s="228">
        <f t="shared" si="450"/>
        <v>0</v>
      </c>
      <c r="AB156" s="228">
        <f t="shared" si="450"/>
        <v>0</v>
      </c>
      <c r="AC156" s="228">
        <f t="shared" si="450"/>
        <v>0</v>
      </c>
      <c r="AD156" s="228">
        <f t="shared" si="450"/>
        <v>0</v>
      </c>
      <c r="AE156" s="228">
        <f t="shared" si="450"/>
        <v>0</v>
      </c>
      <c r="AF156" s="228">
        <f t="shared" si="450"/>
        <v>0</v>
      </c>
      <c r="AG156" s="228">
        <f t="shared" si="450"/>
        <v>0</v>
      </c>
      <c r="AH156" s="230">
        <f t="shared" si="405"/>
        <v>0</v>
      </c>
      <c r="AI156" s="7" t="s">
        <v>46</v>
      </c>
      <c r="AJ156" s="129">
        <f t="shared" si="418"/>
        <v>9533.3333333333339</v>
      </c>
      <c r="AK156" s="183">
        <f>55*2080</f>
        <v>114400</v>
      </c>
      <c r="AL156" s="339">
        <f t="shared" ref="AL156:AW156" si="451">$AJ156*AL95</f>
        <v>9533.3333333333339</v>
      </c>
      <c r="AM156" s="339">
        <f t="shared" si="451"/>
        <v>9533.3333333333339</v>
      </c>
      <c r="AN156" s="339">
        <f t="shared" si="451"/>
        <v>9533.3333333333339</v>
      </c>
      <c r="AO156" s="339">
        <f t="shared" si="451"/>
        <v>9533.3333333333339</v>
      </c>
      <c r="AP156" s="339">
        <f t="shared" si="451"/>
        <v>9533.3333333333339</v>
      </c>
      <c r="AQ156" s="339">
        <f t="shared" si="451"/>
        <v>9533.3333333333339</v>
      </c>
      <c r="AR156" s="339">
        <f t="shared" si="451"/>
        <v>9533.3333333333339</v>
      </c>
      <c r="AS156" s="339">
        <f t="shared" si="451"/>
        <v>9533.3333333333339</v>
      </c>
      <c r="AT156" s="339">
        <f t="shared" si="451"/>
        <v>9533.3333333333339</v>
      </c>
      <c r="AU156" s="339">
        <f t="shared" si="451"/>
        <v>9533.3333333333339</v>
      </c>
      <c r="AV156" s="339">
        <f t="shared" si="451"/>
        <v>9533.3333333333339</v>
      </c>
      <c r="AW156" s="339">
        <f t="shared" si="451"/>
        <v>9533.3333333333339</v>
      </c>
      <c r="AX156" s="341">
        <f t="shared" si="407"/>
        <v>114399.99999999999</v>
      </c>
      <c r="AY156" s="7" t="s">
        <v>46</v>
      </c>
      <c r="AZ156" s="129">
        <f t="shared" si="420"/>
        <v>9533.3333333333339</v>
      </c>
      <c r="BA156" s="183">
        <f>55*2080</f>
        <v>114400</v>
      </c>
      <c r="BB156" s="456">
        <f t="shared" ref="BB156:BM156" si="452">$AZ156*BB95</f>
        <v>19066.666666666668</v>
      </c>
      <c r="BC156" s="456">
        <f t="shared" si="452"/>
        <v>19066.666666666668</v>
      </c>
      <c r="BD156" s="456">
        <f t="shared" si="452"/>
        <v>19066.666666666668</v>
      </c>
      <c r="BE156" s="456">
        <f t="shared" si="452"/>
        <v>19066.666666666668</v>
      </c>
      <c r="BF156" s="456">
        <f t="shared" si="452"/>
        <v>19066.666666666668</v>
      </c>
      <c r="BG156" s="456">
        <f t="shared" si="452"/>
        <v>19066.666666666668</v>
      </c>
      <c r="BH156" s="456">
        <f t="shared" si="452"/>
        <v>19066.666666666668</v>
      </c>
      <c r="BI156" s="456">
        <f t="shared" si="452"/>
        <v>19066.666666666668</v>
      </c>
      <c r="BJ156" s="456">
        <f t="shared" si="452"/>
        <v>19066.666666666668</v>
      </c>
      <c r="BK156" s="456">
        <f t="shared" si="452"/>
        <v>19066.666666666668</v>
      </c>
      <c r="BL156" s="456">
        <f t="shared" si="452"/>
        <v>19066.666666666668</v>
      </c>
      <c r="BM156" s="456">
        <f t="shared" si="452"/>
        <v>19066.666666666668</v>
      </c>
      <c r="BN156" s="428">
        <f t="shared" si="410"/>
        <v>228799.99999999997</v>
      </c>
      <c r="BO156" s="7" t="s">
        <v>46</v>
      </c>
      <c r="BP156" s="129">
        <f t="shared" si="422"/>
        <v>9533.3333333333339</v>
      </c>
      <c r="BQ156" s="183">
        <f>55*2080</f>
        <v>114400</v>
      </c>
      <c r="BR156" s="456">
        <f t="shared" ref="BR156:CC156" si="453">$BP156*BR95</f>
        <v>19066.666666666668</v>
      </c>
      <c r="BS156" s="456">
        <f t="shared" si="453"/>
        <v>19066.666666666668</v>
      </c>
      <c r="BT156" s="456">
        <f t="shared" si="453"/>
        <v>19066.666666666668</v>
      </c>
      <c r="BU156" s="456">
        <f t="shared" si="453"/>
        <v>19066.666666666668</v>
      </c>
      <c r="BV156" s="456">
        <f t="shared" si="453"/>
        <v>19066.666666666668</v>
      </c>
      <c r="BW156" s="456">
        <f t="shared" si="453"/>
        <v>19066.666666666668</v>
      </c>
      <c r="BX156" s="456">
        <f t="shared" si="453"/>
        <v>19066.666666666668</v>
      </c>
      <c r="BY156" s="456">
        <f t="shared" si="453"/>
        <v>19066.666666666668</v>
      </c>
      <c r="BZ156" s="456">
        <f t="shared" si="453"/>
        <v>19066.666666666668</v>
      </c>
      <c r="CA156" s="456">
        <f t="shared" si="453"/>
        <v>19066.666666666668</v>
      </c>
      <c r="CB156" s="456">
        <f t="shared" si="453"/>
        <v>19066.666666666668</v>
      </c>
      <c r="CC156" s="456">
        <f t="shared" si="453"/>
        <v>19066.666666666668</v>
      </c>
      <c r="CD156" s="428">
        <f t="shared" si="413"/>
        <v>228799.99999999997</v>
      </c>
    </row>
    <row r="157" spans="2:82" outlineLevel="1" x14ac:dyDescent="0.2">
      <c r="B157" s="75" t="s">
        <v>34</v>
      </c>
      <c r="C157" s="7" t="s">
        <v>46</v>
      </c>
      <c r="D157" s="129">
        <f>(E157/2080)*160</f>
        <v>6153.8461538461534</v>
      </c>
      <c r="E157" s="183">
        <v>80000</v>
      </c>
      <c r="F157" s="139">
        <f t="shared" ref="F157:Q157" si="454">$D157*F96</f>
        <v>0</v>
      </c>
      <c r="G157" s="139">
        <f t="shared" si="454"/>
        <v>0</v>
      </c>
      <c r="H157" s="139">
        <f t="shared" si="454"/>
        <v>0</v>
      </c>
      <c r="I157" s="139">
        <f t="shared" si="454"/>
        <v>0</v>
      </c>
      <c r="J157" s="139">
        <f t="shared" si="454"/>
        <v>0</v>
      </c>
      <c r="K157" s="139">
        <f t="shared" si="454"/>
        <v>0</v>
      </c>
      <c r="L157" s="139">
        <f t="shared" si="454"/>
        <v>0</v>
      </c>
      <c r="M157" s="146">
        <f t="shared" si="454"/>
        <v>0</v>
      </c>
      <c r="N157" s="139">
        <f t="shared" si="454"/>
        <v>0</v>
      </c>
      <c r="O157" s="139">
        <f t="shared" si="454"/>
        <v>0</v>
      </c>
      <c r="P157" s="139">
        <f t="shared" si="454"/>
        <v>0</v>
      </c>
      <c r="Q157" s="139">
        <f t="shared" si="454"/>
        <v>0</v>
      </c>
      <c r="R157" s="142">
        <f t="shared" si="403"/>
        <v>0</v>
      </c>
      <c r="S157" s="7" t="s">
        <v>46</v>
      </c>
      <c r="T157" s="129">
        <f t="shared" si="416"/>
        <v>6666.666666666667</v>
      </c>
      <c r="U157" s="183">
        <v>80000</v>
      </c>
      <c r="V157" s="228">
        <f t="shared" ref="V157:AG157" si="455">$T157*V96</f>
        <v>0</v>
      </c>
      <c r="W157" s="228">
        <f t="shared" si="455"/>
        <v>0</v>
      </c>
      <c r="X157" s="228">
        <f t="shared" si="455"/>
        <v>0</v>
      </c>
      <c r="Y157" s="228">
        <f t="shared" si="455"/>
        <v>0</v>
      </c>
      <c r="Z157" s="228">
        <f t="shared" si="455"/>
        <v>0</v>
      </c>
      <c r="AA157" s="228">
        <f t="shared" si="455"/>
        <v>0</v>
      </c>
      <c r="AB157" s="228">
        <f t="shared" si="455"/>
        <v>0</v>
      </c>
      <c r="AC157" s="228">
        <f t="shared" si="455"/>
        <v>0</v>
      </c>
      <c r="AD157" s="228">
        <f t="shared" si="455"/>
        <v>0</v>
      </c>
      <c r="AE157" s="228">
        <f t="shared" si="455"/>
        <v>0</v>
      </c>
      <c r="AF157" s="228">
        <f t="shared" si="455"/>
        <v>0</v>
      </c>
      <c r="AG157" s="228">
        <f t="shared" si="455"/>
        <v>0</v>
      </c>
      <c r="AH157" s="230">
        <f t="shared" si="405"/>
        <v>0</v>
      </c>
      <c r="AI157" s="7" t="s">
        <v>46</v>
      </c>
      <c r="AJ157" s="129">
        <f t="shared" si="418"/>
        <v>6666.666666666667</v>
      </c>
      <c r="AK157" s="183">
        <v>80000</v>
      </c>
      <c r="AL157" s="339">
        <f t="shared" ref="AL157:AW157" si="456">$AJ157*AL96</f>
        <v>6666.666666666667</v>
      </c>
      <c r="AM157" s="339">
        <f t="shared" si="456"/>
        <v>6666.666666666667</v>
      </c>
      <c r="AN157" s="339">
        <f t="shared" si="456"/>
        <v>6666.666666666667</v>
      </c>
      <c r="AO157" s="339">
        <f t="shared" si="456"/>
        <v>6666.666666666667</v>
      </c>
      <c r="AP157" s="339">
        <f t="shared" si="456"/>
        <v>6666.666666666667</v>
      </c>
      <c r="AQ157" s="339">
        <f t="shared" si="456"/>
        <v>6666.666666666667</v>
      </c>
      <c r="AR157" s="339">
        <f t="shared" si="456"/>
        <v>6666.666666666667</v>
      </c>
      <c r="AS157" s="339">
        <f t="shared" si="456"/>
        <v>6666.666666666667</v>
      </c>
      <c r="AT157" s="339">
        <f t="shared" si="456"/>
        <v>6666.666666666667</v>
      </c>
      <c r="AU157" s="339">
        <f t="shared" si="456"/>
        <v>6666.666666666667</v>
      </c>
      <c r="AV157" s="339">
        <f t="shared" si="456"/>
        <v>6666.666666666667</v>
      </c>
      <c r="AW157" s="339">
        <f t="shared" si="456"/>
        <v>6666.666666666667</v>
      </c>
      <c r="AX157" s="341">
        <f t="shared" si="407"/>
        <v>80000</v>
      </c>
      <c r="AY157" s="7" t="s">
        <v>46</v>
      </c>
      <c r="AZ157" s="129">
        <f t="shared" si="420"/>
        <v>6666.666666666667</v>
      </c>
      <c r="BA157" s="183">
        <v>80000</v>
      </c>
      <c r="BB157" s="456">
        <f t="shared" ref="BB157:BM157" si="457">$AZ157*BB96</f>
        <v>13333.333333333334</v>
      </c>
      <c r="BC157" s="456">
        <f t="shared" si="457"/>
        <v>13333.333333333334</v>
      </c>
      <c r="BD157" s="456">
        <f t="shared" si="457"/>
        <v>13333.333333333334</v>
      </c>
      <c r="BE157" s="456">
        <f t="shared" si="457"/>
        <v>13333.333333333334</v>
      </c>
      <c r="BF157" s="456">
        <f t="shared" si="457"/>
        <v>13333.333333333334</v>
      </c>
      <c r="BG157" s="456">
        <f t="shared" si="457"/>
        <v>13333.333333333334</v>
      </c>
      <c r="BH157" s="456">
        <f t="shared" si="457"/>
        <v>13333.333333333334</v>
      </c>
      <c r="BI157" s="456">
        <f t="shared" si="457"/>
        <v>13333.333333333334</v>
      </c>
      <c r="BJ157" s="456">
        <f t="shared" si="457"/>
        <v>13333.333333333334</v>
      </c>
      <c r="BK157" s="456">
        <f t="shared" si="457"/>
        <v>13333.333333333334</v>
      </c>
      <c r="BL157" s="456">
        <f t="shared" si="457"/>
        <v>13333.333333333334</v>
      </c>
      <c r="BM157" s="456">
        <f t="shared" si="457"/>
        <v>13333.333333333334</v>
      </c>
      <c r="BN157" s="428">
        <f t="shared" si="410"/>
        <v>160000</v>
      </c>
      <c r="BO157" s="7" t="s">
        <v>46</v>
      </c>
      <c r="BP157" s="129">
        <f t="shared" si="422"/>
        <v>6666.666666666667</v>
      </c>
      <c r="BQ157" s="183">
        <v>80000</v>
      </c>
      <c r="BR157" s="456">
        <f t="shared" ref="BR157:CC157" si="458">$BP157*BR96</f>
        <v>13333.333333333334</v>
      </c>
      <c r="BS157" s="456">
        <f t="shared" si="458"/>
        <v>13333.333333333334</v>
      </c>
      <c r="BT157" s="456">
        <f t="shared" si="458"/>
        <v>13333.333333333334</v>
      </c>
      <c r="BU157" s="456">
        <f t="shared" si="458"/>
        <v>13333.333333333334</v>
      </c>
      <c r="BV157" s="456">
        <f t="shared" si="458"/>
        <v>13333.333333333334</v>
      </c>
      <c r="BW157" s="456">
        <f t="shared" si="458"/>
        <v>13333.333333333334</v>
      </c>
      <c r="BX157" s="456">
        <f t="shared" si="458"/>
        <v>13333.333333333334</v>
      </c>
      <c r="BY157" s="456">
        <f t="shared" si="458"/>
        <v>13333.333333333334</v>
      </c>
      <c r="BZ157" s="456">
        <f t="shared" si="458"/>
        <v>13333.333333333334</v>
      </c>
      <c r="CA157" s="456">
        <f t="shared" si="458"/>
        <v>13333.333333333334</v>
      </c>
      <c r="CB157" s="456">
        <f t="shared" si="458"/>
        <v>13333.333333333334</v>
      </c>
      <c r="CC157" s="456">
        <f t="shared" si="458"/>
        <v>13333.333333333334</v>
      </c>
      <c r="CD157" s="428">
        <f t="shared" si="413"/>
        <v>160000</v>
      </c>
    </row>
    <row r="158" spans="2:82" outlineLevel="1" x14ac:dyDescent="0.2">
      <c r="B158" s="75" t="s">
        <v>236</v>
      </c>
      <c r="C158" s="7" t="s">
        <v>46</v>
      </c>
      <c r="D158" s="129">
        <f>80000/12</f>
        <v>6666.666666666667</v>
      </c>
      <c r="E158" s="183"/>
      <c r="F158" s="139">
        <f t="shared" ref="F158:Q158" si="459">$D158*F97</f>
        <v>0</v>
      </c>
      <c r="G158" s="139">
        <f t="shared" si="459"/>
        <v>0</v>
      </c>
      <c r="H158" s="139">
        <f t="shared" si="459"/>
        <v>0</v>
      </c>
      <c r="I158" s="139">
        <f t="shared" si="459"/>
        <v>0</v>
      </c>
      <c r="J158" s="139">
        <f t="shared" si="459"/>
        <v>0</v>
      </c>
      <c r="K158" s="139">
        <f t="shared" si="459"/>
        <v>0</v>
      </c>
      <c r="L158" s="139">
        <f t="shared" si="459"/>
        <v>0</v>
      </c>
      <c r="M158" s="139">
        <f t="shared" si="459"/>
        <v>0</v>
      </c>
      <c r="N158" s="139">
        <f t="shared" si="459"/>
        <v>0</v>
      </c>
      <c r="O158" s="139">
        <f t="shared" si="459"/>
        <v>0</v>
      </c>
      <c r="P158" s="139">
        <f t="shared" si="459"/>
        <v>0</v>
      </c>
      <c r="Q158" s="139">
        <f t="shared" si="459"/>
        <v>0</v>
      </c>
      <c r="R158" s="142">
        <f t="shared" si="403"/>
        <v>0</v>
      </c>
      <c r="S158" s="7" t="s">
        <v>46</v>
      </c>
      <c r="T158" s="129">
        <f t="shared" si="416"/>
        <v>9166.6666666666661</v>
      </c>
      <c r="U158" s="183">
        <v>110000</v>
      </c>
      <c r="V158" s="228">
        <f t="shared" ref="V158:AG158" si="460">$T158*V97</f>
        <v>0</v>
      </c>
      <c r="W158" s="228">
        <f t="shared" si="460"/>
        <v>0</v>
      </c>
      <c r="X158" s="228">
        <f t="shared" si="460"/>
        <v>0</v>
      </c>
      <c r="Y158" s="228">
        <f t="shared" si="460"/>
        <v>0</v>
      </c>
      <c r="Z158" s="228">
        <f t="shared" si="460"/>
        <v>0</v>
      </c>
      <c r="AA158" s="228">
        <f t="shared" si="460"/>
        <v>0</v>
      </c>
      <c r="AB158" s="228">
        <f t="shared" si="460"/>
        <v>0</v>
      </c>
      <c r="AC158" s="228">
        <f t="shared" si="460"/>
        <v>0</v>
      </c>
      <c r="AD158" s="228">
        <f t="shared" si="460"/>
        <v>0</v>
      </c>
      <c r="AE158" s="228">
        <f t="shared" si="460"/>
        <v>0</v>
      </c>
      <c r="AF158" s="228">
        <f t="shared" si="460"/>
        <v>0</v>
      </c>
      <c r="AG158" s="228">
        <f t="shared" si="460"/>
        <v>0</v>
      </c>
      <c r="AH158" s="230">
        <f t="shared" si="405"/>
        <v>0</v>
      </c>
      <c r="AI158" s="7" t="s">
        <v>46</v>
      </c>
      <c r="AJ158" s="129">
        <f t="shared" si="418"/>
        <v>9533.3333333333339</v>
      </c>
      <c r="AK158" s="183">
        <f>55*2080</f>
        <v>114400</v>
      </c>
      <c r="AL158" s="339">
        <f t="shared" ref="AL158:AW158" si="461">$AJ158*AL97</f>
        <v>9533.3333333333339</v>
      </c>
      <c r="AM158" s="339">
        <f t="shared" si="461"/>
        <v>9533.3333333333339</v>
      </c>
      <c r="AN158" s="339">
        <f t="shared" si="461"/>
        <v>9533.3333333333339</v>
      </c>
      <c r="AO158" s="339">
        <f t="shared" si="461"/>
        <v>9533.3333333333339</v>
      </c>
      <c r="AP158" s="339">
        <f t="shared" si="461"/>
        <v>9533.3333333333339</v>
      </c>
      <c r="AQ158" s="339">
        <f t="shared" si="461"/>
        <v>9533.3333333333339</v>
      </c>
      <c r="AR158" s="339">
        <f t="shared" si="461"/>
        <v>9533.3333333333339</v>
      </c>
      <c r="AS158" s="339">
        <f t="shared" si="461"/>
        <v>9533.3333333333339</v>
      </c>
      <c r="AT158" s="339">
        <f t="shared" si="461"/>
        <v>9533.3333333333339</v>
      </c>
      <c r="AU158" s="339">
        <f t="shared" si="461"/>
        <v>9533.3333333333339</v>
      </c>
      <c r="AV158" s="339">
        <f t="shared" si="461"/>
        <v>9533.3333333333339</v>
      </c>
      <c r="AW158" s="339">
        <f t="shared" si="461"/>
        <v>9533.3333333333339</v>
      </c>
      <c r="AX158" s="341">
        <f t="shared" si="407"/>
        <v>114399.99999999999</v>
      </c>
      <c r="AY158" s="7" t="s">
        <v>46</v>
      </c>
      <c r="AZ158" s="129">
        <f t="shared" si="420"/>
        <v>9533.3333333333339</v>
      </c>
      <c r="BA158" s="183">
        <f>55*2080</f>
        <v>114400</v>
      </c>
      <c r="BB158" s="456">
        <f t="shared" ref="BB158:BM158" si="462">$AZ158*BB97</f>
        <v>19066.666666666668</v>
      </c>
      <c r="BC158" s="456">
        <f t="shared" si="462"/>
        <v>19066.666666666668</v>
      </c>
      <c r="BD158" s="456">
        <f t="shared" si="462"/>
        <v>19066.666666666668</v>
      </c>
      <c r="BE158" s="456">
        <f t="shared" si="462"/>
        <v>19066.666666666668</v>
      </c>
      <c r="BF158" s="456">
        <f t="shared" si="462"/>
        <v>19066.666666666668</v>
      </c>
      <c r="BG158" s="456">
        <f t="shared" si="462"/>
        <v>19066.666666666668</v>
      </c>
      <c r="BH158" s="456">
        <f t="shared" si="462"/>
        <v>19066.666666666668</v>
      </c>
      <c r="BI158" s="456">
        <f t="shared" si="462"/>
        <v>19066.666666666668</v>
      </c>
      <c r="BJ158" s="456">
        <f t="shared" si="462"/>
        <v>19066.666666666668</v>
      </c>
      <c r="BK158" s="456">
        <f t="shared" si="462"/>
        <v>19066.666666666668</v>
      </c>
      <c r="BL158" s="456">
        <f t="shared" si="462"/>
        <v>19066.666666666668</v>
      </c>
      <c r="BM158" s="456">
        <f t="shared" si="462"/>
        <v>19066.666666666668</v>
      </c>
      <c r="BN158" s="428">
        <f t="shared" si="410"/>
        <v>228799.99999999997</v>
      </c>
      <c r="BO158" s="7" t="s">
        <v>46</v>
      </c>
      <c r="BP158" s="129">
        <f t="shared" si="422"/>
        <v>9533.3333333333339</v>
      </c>
      <c r="BQ158" s="183">
        <f>55*2080</f>
        <v>114400</v>
      </c>
      <c r="BR158" s="456">
        <f t="shared" ref="BR158:CC158" si="463">$BP158*BR97</f>
        <v>19066.666666666668</v>
      </c>
      <c r="BS158" s="456">
        <f t="shared" si="463"/>
        <v>19066.666666666668</v>
      </c>
      <c r="BT158" s="456">
        <f t="shared" si="463"/>
        <v>19066.666666666668</v>
      </c>
      <c r="BU158" s="456">
        <f t="shared" si="463"/>
        <v>19066.666666666668</v>
      </c>
      <c r="BV158" s="456">
        <f t="shared" si="463"/>
        <v>19066.666666666668</v>
      </c>
      <c r="BW158" s="456">
        <f t="shared" si="463"/>
        <v>19066.666666666668</v>
      </c>
      <c r="BX158" s="456">
        <f t="shared" si="463"/>
        <v>19066.666666666668</v>
      </c>
      <c r="BY158" s="456">
        <f t="shared" si="463"/>
        <v>19066.666666666668</v>
      </c>
      <c r="BZ158" s="456">
        <f t="shared" si="463"/>
        <v>19066.666666666668</v>
      </c>
      <c r="CA158" s="456">
        <f t="shared" si="463"/>
        <v>19066.666666666668</v>
      </c>
      <c r="CB158" s="456">
        <f t="shared" si="463"/>
        <v>19066.666666666668</v>
      </c>
      <c r="CC158" s="456">
        <f t="shared" si="463"/>
        <v>19066.666666666668</v>
      </c>
      <c r="CD158" s="428">
        <f t="shared" si="413"/>
        <v>228799.99999999997</v>
      </c>
    </row>
    <row r="159" spans="2:82" outlineLevel="1" x14ac:dyDescent="0.2">
      <c r="B159" s="75" t="s">
        <v>129</v>
      </c>
      <c r="C159" s="7" t="s">
        <v>46</v>
      </c>
      <c r="D159" s="129">
        <f>80000/12</f>
        <v>6666.666666666667</v>
      </c>
      <c r="E159" s="183"/>
      <c r="F159" s="139">
        <f t="shared" ref="F159:Q159" si="464">$D159*F98</f>
        <v>0</v>
      </c>
      <c r="G159" s="139">
        <f t="shared" si="464"/>
        <v>0</v>
      </c>
      <c r="H159" s="139">
        <f t="shared" si="464"/>
        <v>0</v>
      </c>
      <c r="I159" s="139">
        <f t="shared" si="464"/>
        <v>0</v>
      </c>
      <c r="J159" s="139">
        <f t="shared" si="464"/>
        <v>0</v>
      </c>
      <c r="K159" s="139">
        <f t="shared" si="464"/>
        <v>0</v>
      </c>
      <c r="L159" s="139">
        <f t="shared" si="464"/>
        <v>0</v>
      </c>
      <c r="M159" s="139">
        <f t="shared" si="464"/>
        <v>0</v>
      </c>
      <c r="N159" s="139">
        <f t="shared" si="464"/>
        <v>0</v>
      </c>
      <c r="O159" s="139">
        <f t="shared" si="464"/>
        <v>0</v>
      </c>
      <c r="P159" s="139">
        <f t="shared" si="464"/>
        <v>0</v>
      </c>
      <c r="Q159" s="139">
        <f t="shared" si="464"/>
        <v>0</v>
      </c>
      <c r="R159" s="142">
        <f t="shared" si="403"/>
        <v>0</v>
      </c>
      <c r="S159" s="7" t="s">
        <v>46</v>
      </c>
      <c r="T159" s="129">
        <f t="shared" si="416"/>
        <v>6666.666666666667</v>
      </c>
      <c r="U159" s="183">
        <v>80000</v>
      </c>
      <c r="V159" s="228">
        <f t="shared" ref="V159:AG159" si="465">$T159*V98</f>
        <v>0</v>
      </c>
      <c r="W159" s="228">
        <f t="shared" si="465"/>
        <v>0</v>
      </c>
      <c r="X159" s="228">
        <f t="shared" si="465"/>
        <v>0</v>
      </c>
      <c r="Y159" s="228">
        <f t="shared" si="465"/>
        <v>0</v>
      </c>
      <c r="Z159" s="228">
        <f t="shared" si="465"/>
        <v>0</v>
      </c>
      <c r="AA159" s="228">
        <f t="shared" si="465"/>
        <v>0</v>
      </c>
      <c r="AB159" s="228">
        <f t="shared" si="465"/>
        <v>0</v>
      </c>
      <c r="AC159" s="228">
        <f t="shared" si="465"/>
        <v>0</v>
      </c>
      <c r="AD159" s="228">
        <f t="shared" si="465"/>
        <v>0</v>
      </c>
      <c r="AE159" s="228">
        <f t="shared" si="465"/>
        <v>0</v>
      </c>
      <c r="AF159" s="228">
        <f t="shared" si="465"/>
        <v>0</v>
      </c>
      <c r="AG159" s="228">
        <f t="shared" si="465"/>
        <v>0</v>
      </c>
      <c r="AH159" s="230">
        <f t="shared" si="405"/>
        <v>0</v>
      </c>
      <c r="AI159" s="7" t="s">
        <v>46</v>
      </c>
      <c r="AJ159" s="129">
        <f t="shared" si="418"/>
        <v>10400</v>
      </c>
      <c r="AK159" s="183">
        <f>60*2080</f>
        <v>124800</v>
      </c>
      <c r="AL159" s="339">
        <f t="shared" ref="AL159:AW159" si="466">$AJ159*AL98</f>
        <v>10400</v>
      </c>
      <c r="AM159" s="339">
        <f t="shared" si="466"/>
        <v>10400</v>
      </c>
      <c r="AN159" s="339">
        <f t="shared" si="466"/>
        <v>10400</v>
      </c>
      <c r="AO159" s="339">
        <f t="shared" si="466"/>
        <v>10400</v>
      </c>
      <c r="AP159" s="339">
        <f t="shared" si="466"/>
        <v>10400</v>
      </c>
      <c r="AQ159" s="339">
        <f t="shared" si="466"/>
        <v>10400</v>
      </c>
      <c r="AR159" s="339">
        <f t="shared" si="466"/>
        <v>10400</v>
      </c>
      <c r="AS159" s="339">
        <f t="shared" si="466"/>
        <v>10400</v>
      </c>
      <c r="AT159" s="339">
        <f t="shared" si="466"/>
        <v>10400</v>
      </c>
      <c r="AU159" s="339">
        <f t="shared" si="466"/>
        <v>10400</v>
      </c>
      <c r="AV159" s="339">
        <f t="shared" si="466"/>
        <v>10400</v>
      </c>
      <c r="AW159" s="339">
        <f t="shared" si="466"/>
        <v>10400</v>
      </c>
      <c r="AX159" s="341">
        <f t="shared" si="407"/>
        <v>124800</v>
      </c>
      <c r="AY159" s="7" t="s">
        <v>46</v>
      </c>
      <c r="AZ159" s="129">
        <f t="shared" si="420"/>
        <v>10400</v>
      </c>
      <c r="BA159" s="183">
        <f>60*2080</f>
        <v>124800</v>
      </c>
      <c r="BB159" s="456">
        <f t="shared" ref="BB159:BM159" si="467">$AZ159*BB98</f>
        <v>10400</v>
      </c>
      <c r="BC159" s="456">
        <f t="shared" si="467"/>
        <v>10400</v>
      </c>
      <c r="BD159" s="456">
        <f t="shared" si="467"/>
        <v>10400</v>
      </c>
      <c r="BE159" s="456">
        <f t="shared" si="467"/>
        <v>10400</v>
      </c>
      <c r="BF159" s="456">
        <f t="shared" si="467"/>
        <v>10400</v>
      </c>
      <c r="BG159" s="456">
        <f t="shared" si="467"/>
        <v>10400</v>
      </c>
      <c r="BH159" s="456">
        <f t="shared" si="467"/>
        <v>10400</v>
      </c>
      <c r="BI159" s="456">
        <f t="shared" si="467"/>
        <v>10400</v>
      </c>
      <c r="BJ159" s="456">
        <f t="shared" si="467"/>
        <v>10400</v>
      </c>
      <c r="BK159" s="456">
        <f t="shared" si="467"/>
        <v>10400</v>
      </c>
      <c r="BL159" s="456">
        <f t="shared" si="467"/>
        <v>10400</v>
      </c>
      <c r="BM159" s="456">
        <f t="shared" si="467"/>
        <v>10400</v>
      </c>
      <c r="BN159" s="428">
        <f t="shared" si="410"/>
        <v>124800</v>
      </c>
      <c r="BO159" s="7" t="s">
        <v>46</v>
      </c>
      <c r="BP159" s="129">
        <f t="shared" si="422"/>
        <v>10400</v>
      </c>
      <c r="BQ159" s="183">
        <f>60*2080</f>
        <v>124800</v>
      </c>
      <c r="BR159" s="456">
        <f t="shared" ref="BR159:CC159" si="468">$BP159*BR98</f>
        <v>10400</v>
      </c>
      <c r="BS159" s="456">
        <f t="shared" si="468"/>
        <v>10400</v>
      </c>
      <c r="BT159" s="456">
        <f t="shared" si="468"/>
        <v>10400</v>
      </c>
      <c r="BU159" s="456">
        <f t="shared" si="468"/>
        <v>10400</v>
      </c>
      <c r="BV159" s="456">
        <f t="shared" si="468"/>
        <v>10400</v>
      </c>
      <c r="BW159" s="456">
        <f t="shared" si="468"/>
        <v>10400</v>
      </c>
      <c r="BX159" s="456">
        <f t="shared" si="468"/>
        <v>10400</v>
      </c>
      <c r="BY159" s="456">
        <f t="shared" si="468"/>
        <v>10400</v>
      </c>
      <c r="BZ159" s="456">
        <f t="shared" si="468"/>
        <v>10400</v>
      </c>
      <c r="CA159" s="456">
        <f t="shared" si="468"/>
        <v>10400</v>
      </c>
      <c r="CB159" s="456">
        <f t="shared" si="468"/>
        <v>10400</v>
      </c>
      <c r="CC159" s="456">
        <f t="shared" si="468"/>
        <v>10400</v>
      </c>
      <c r="CD159" s="428">
        <f t="shared" si="413"/>
        <v>124800</v>
      </c>
    </row>
    <row r="160" spans="2:82" outlineLevel="1" x14ac:dyDescent="0.2">
      <c r="B160" s="13" t="s">
        <v>130</v>
      </c>
      <c r="C160" s="7" t="s">
        <v>46</v>
      </c>
      <c r="D160" s="129">
        <f>80000/12</f>
        <v>6666.666666666667</v>
      </c>
      <c r="E160" s="183"/>
      <c r="F160" s="139">
        <f t="shared" ref="F160:Q160" si="469">$D160*F99</f>
        <v>0</v>
      </c>
      <c r="G160" s="139">
        <f t="shared" si="469"/>
        <v>0</v>
      </c>
      <c r="H160" s="139">
        <f t="shared" si="469"/>
        <v>0</v>
      </c>
      <c r="I160" s="139">
        <f t="shared" si="469"/>
        <v>0</v>
      </c>
      <c r="J160" s="139">
        <f t="shared" si="469"/>
        <v>0</v>
      </c>
      <c r="K160" s="139">
        <f t="shared" si="469"/>
        <v>0</v>
      </c>
      <c r="L160" s="139">
        <f t="shared" si="469"/>
        <v>0</v>
      </c>
      <c r="M160" s="139">
        <f t="shared" si="469"/>
        <v>0</v>
      </c>
      <c r="N160" s="139">
        <f t="shared" si="469"/>
        <v>0</v>
      </c>
      <c r="O160" s="139">
        <f t="shared" si="469"/>
        <v>0</v>
      </c>
      <c r="P160" s="139">
        <f t="shared" si="469"/>
        <v>0</v>
      </c>
      <c r="Q160" s="139">
        <f t="shared" si="469"/>
        <v>0</v>
      </c>
      <c r="R160" s="142">
        <f t="shared" si="403"/>
        <v>0</v>
      </c>
      <c r="S160" s="7" t="s">
        <v>46</v>
      </c>
      <c r="T160" s="129">
        <f t="shared" si="416"/>
        <v>6666.666666666667</v>
      </c>
      <c r="U160" s="183">
        <v>80000</v>
      </c>
      <c r="V160" s="228">
        <f t="shared" ref="V160:AG160" si="470">$T160*V99</f>
        <v>0</v>
      </c>
      <c r="W160" s="228">
        <f t="shared" si="470"/>
        <v>0</v>
      </c>
      <c r="X160" s="228">
        <f t="shared" si="470"/>
        <v>0</v>
      </c>
      <c r="Y160" s="228">
        <f t="shared" si="470"/>
        <v>0</v>
      </c>
      <c r="Z160" s="228">
        <f t="shared" si="470"/>
        <v>0</v>
      </c>
      <c r="AA160" s="228">
        <f t="shared" si="470"/>
        <v>0</v>
      </c>
      <c r="AB160" s="228">
        <f t="shared" si="470"/>
        <v>0</v>
      </c>
      <c r="AC160" s="228">
        <f t="shared" si="470"/>
        <v>0</v>
      </c>
      <c r="AD160" s="228">
        <f t="shared" si="470"/>
        <v>0</v>
      </c>
      <c r="AE160" s="228">
        <f t="shared" si="470"/>
        <v>0</v>
      </c>
      <c r="AF160" s="228">
        <f t="shared" si="470"/>
        <v>0</v>
      </c>
      <c r="AG160" s="228">
        <f t="shared" si="470"/>
        <v>0</v>
      </c>
      <c r="AH160" s="230">
        <f t="shared" si="405"/>
        <v>0</v>
      </c>
      <c r="AI160" s="7" t="s">
        <v>46</v>
      </c>
      <c r="AJ160" s="129">
        <f t="shared" si="418"/>
        <v>10400</v>
      </c>
      <c r="AK160" s="183">
        <f>60*2080</f>
        <v>124800</v>
      </c>
      <c r="AL160" s="339">
        <f t="shared" ref="AL160:AW160" si="471">$AJ160*AL99</f>
        <v>0</v>
      </c>
      <c r="AM160" s="339">
        <f t="shared" si="471"/>
        <v>0</v>
      </c>
      <c r="AN160" s="339">
        <f t="shared" si="471"/>
        <v>0</v>
      </c>
      <c r="AO160" s="339">
        <f t="shared" si="471"/>
        <v>0</v>
      </c>
      <c r="AP160" s="339">
        <f t="shared" si="471"/>
        <v>0</v>
      </c>
      <c r="AQ160" s="339">
        <f t="shared" si="471"/>
        <v>0</v>
      </c>
      <c r="AR160" s="339">
        <f t="shared" si="471"/>
        <v>0</v>
      </c>
      <c r="AS160" s="339">
        <f t="shared" si="471"/>
        <v>0</v>
      </c>
      <c r="AT160" s="339">
        <f t="shared" si="471"/>
        <v>0</v>
      </c>
      <c r="AU160" s="339">
        <f t="shared" si="471"/>
        <v>0</v>
      </c>
      <c r="AV160" s="339">
        <f t="shared" si="471"/>
        <v>0</v>
      </c>
      <c r="AW160" s="339">
        <f t="shared" si="471"/>
        <v>0</v>
      </c>
      <c r="AX160" s="341">
        <f t="shared" si="407"/>
        <v>0</v>
      </c>
      <c r="AY160" s="7" t="s">
        <v>46</v>
      </c>
      <c r="AZ160" s="129">
        <f t="shared" si="420"/>
        <v>10400</v>
      </c>
      <c r="BA160" s="183">
        <f>60*2080</f>
        <v>124800</v>
      </c>
      <c r="BB160" s="456">
        <f t="shared" ref="BB160:BM160" si="472">$AZ160*BB99</f>
        <v>0</v>
      </c>
      <c r="BC160" s="456">
        <f t="shared" si="472"/>
        <v>0</v>
      </c>
      <c r="BD160" s="456">
        <f t="shared" si="472"/>
        <v>0</v>
      </c>
      <c r="BE160" s="456">
        <f t="shared" si="472"/>
        <v>0</v>
      </c>
      <c r="BF160" s="456">
        <f t="shared" si="472"/>
        <v>0</v>
      </c>
      <c r="BG160" s="456">
        <f t="shared" si="472"/>
        <v>0</v>
      </c>
      <c r="BH160" s="456">
        <f t="shared" si="472"/>
        <v>0</v>
      </c>
      <c r="BI160" s="456">
        <f t="shared" si="472"/>
        <v>0</v>
      </c>
      <c r="BJ160" s="456">
        <f t="shared" si="472"/>
        <v>0</v>
      </c>
      <c r="BK160" s="456">
        <f t="shared" si="472"/>
        <v>0</v>
      </c>
      <c r="BL160" s="456">
        <f t="shared" si="472"/>
        <v>0</v>
      </c>
      <c r="BM160" s="456">
        <f t="shared" si="472"/>
        <v>0</v>
      </c>
      <c r="BN160" s="428">
        <f t="shared" si="410"/>
        <v>0</v>
      </c>
      <c r="BO160" s="7" t="s">
        <v>46</v>
      </c>
      <c r="BP160" s="129">
        <f t="shared" si="422"/>
        <v>10400</v>
      </c>
      <c r="BQ160" s="183">
        <f>60*2080</f>
        <v>124800</v>
      </c>
      <c r="BR160" s="456">
        <f t="shared" ref="BR160:CC160" si="473">$BP160*BR99</f>
        <v>0</v>
      </c>
      <c r="BS160" s="456">
        <f t="shared" si="473"/>
        <v>0</v>
      </c>
      <c r="BT160" s="456">
        <f t="shared" si="473"/>
        <v>0</v>
      </c>
      <c r="BU160" s="456">
        <f t="shared" si="473"/>
        <v>0</v>
      </c>
      <c r="BV160" s="456">
        <f t="shared" si="473"/>
        <v>0</v>
      </c>
      <c r="BW160" s="456">
        <f t="shared" si="473"/>
        <v>0</v>
      </c>
      <c r="BX160" s="456">
        <f t="shared" si="473"/>
        <v>0</v>
      </c>
      <c r="BY160" s="456">
        <f t="shared" si="473"/>
        <v>0</v>
      </c>
      <c r="BZ160" s="456">
        <f t="shared" si="473"/>
        <v>0</v>
      </c>
      <c r="CA160" s="456">
        <f t="shared" si="473"/>
        <v>0</v>
      </c>
      <c r="CB160" s="456">
        <f t="shared" si="473"/>
        <v>0</v>
      </c>
      <c r="CC160" s="456">
        <f t="shared" si="473"/>
        <v>0</v>
      </c>
      <c r="CD160" s="428">
        <f t="shared" si="413"/>
        <v>0</v>
      </c>
    </row>
    <row r="161" spans="2:82" outlineLevel="1" x14ac:dyDescent="0.2">
      <c r="B161" s="13" t="s">
        <v>230</v>
      </c>
      <c r="C161" s="7" t="s">
        <v>46</v>
      </c>
      <c r="D161" s="129">
        <f>(E161/2080)*160</f>
        <v>7692.3076923076933</v>
      </c>
      <c r="E161" s="183">
        <v>100000</v>
      </c>
      <c r="F161" s="139">
        <f t="shared" ref="F161:L170" si="474">$D161*F102</f>
        <v>0</v>
      </c>
      <c r="G161" s="139">
        <f t="shared" si="474"/>
        <v>0</v>
      </c>
      <c r="H161" s="139">
        <f t="shared" si="474"/>
        <v>0</v>
      </c>
      <c r="I161" s="139">
        <f t="shared" si="474"/>
        <v>0</v>
      </c>
      <c r="J161" s="139">
        <f t="shared" si="474"/>
        <v>0</v>
      </c>
      <c r="K161" s="139">
        <f t="shared" si="474"/>
        <v>0</v>
      </c>
      <c r="L161" s="139">
        <f t="shared" si="474"/>
        <v>0</v>
      </c>
      <c r="M161" s="146">
        <f t="shared" ref="M161:Q162" si="475">$D161*M100</f>
        <v>0</v>
      </c>
      <c r="N161" s="146">
        <f t="shared" si="475"/>
        <v>0</v>
      </c>
      <c r="O161" s="146">
        <f t="shared" si="475"/>
        <v>0</v>
      </c>
      <c r="P161" s="146">
        <f t="shared" si="475"/>
        <v>0</v>
      </c>
      <c r="Q161" s="146">
        <f t="shared" si="475"/>
        <v>0</v>
      </c>
      <c r="R161" s="142">
        <f t="shared" si="403"/>
        <v>0</v>
      </c>
      <c r="S161" s="7" t="s">
        <v>46</v>
      </c>
      <c r="T161" s="129">
        <f t="shared" si="416"/>
        <v>6066.666666666667</v>
      </c>
      <c r="U161" s="183">
        <f>35*2080</f>
        <v>72800</v>
      </c>
      <c r="V161" s="228">
        <f t="shared" ref="V161:AG161" si="476">$T161*V100</f>
        <v>0</v>
      </c>
      <c r="W161" s="228">
        <f t="shared" si="476"/>
        <v>0</v>
      </c>
      <c r="X161" s="228">
        <f t="shared" si="476"/>
        <v>0</v>
      </c>
      <c r="Y161" s="228">
        <f t="shared" si="476"/>
        <v>12133.333333333334</v>
      </c>
      <c r="Z161" s="228">
        <f t="shared" si="476"/>
        <v>12133.333333333334</v>
      </c>
      <c r="AA161" s="228">
        <f t="shared" si="476"/>
        <v>12133.333333333334</v>
      </c>
      <c r="AB161" s="228">
        <f t="shared" si="476"/>
        <v>12133.333333333334</v>
      </c>
      <c r="AC161" s="228">
        <f t="shared" si="476"/>
        <v>12133.333333333334</v>
      </c>
      <c r="AD161" s="228">
        <f t="shared" si="476"/>
        <v>12133.333333333334</v>
      </c>
      <c r="AE161" s="228">
        <f t="shared" si="476"/>
        <v>12133.333333333334</v>
      </c>
      <c r="AF161" s="228">
        <f t="shared" si="476"/>
        <v>12133.333333333334</v>
      </c>
      <c r="AG161" s="228">
        <f t="shared" si="476"/>
        <v>12133.333333333334</v>
      </c>
      <c r="AH161" s="230">
        <f t="shared" si="405"/>
        <v>109199.99999999999</v>
      </c>
      <c r="AI161" s="7" t="s">
        <v>46</v>
      </c>
      <c r="AJ161" s="129">
        <f t="shared" si="418"/>
        <v>6066.666666666667</v>
      </c>
      <c r="AK161" s="183">
        <f>35*2080</f>
        <v>72800</v>
      </c>
      <c r="AL161" s="339">
        <f t="shared" ref="AL161:AW161" si="477">$AJ161*AL100</f>
        <v>12133.333333333334</v>
      </c>
      <c r="AM161" s="339">
        <f t="shared" si="477"/>
        <v>12133.333333333334</v>
      </c>
      <c r="AN161" s="339">
        <f t="shared" si="477"/>
        <v>12133.333333333334</v>
      </c>
      <c r="AO161" s="339">
        <f t="shared" si="477"/>
        <v>12133.333333333334</v>
      </c>
      <c r="AP161" s="339">
        <f t="shared" si="477"/>
        <v>12133.333333333334</v>
      </c>
      <c r="AQ161" s="339">
        <f t="shared" si="477"/>
        <v>12133.333333333334</v>
      </c>
      <c r="AR161" s="339">
        <f t="shared" si="477"/>
        <v>12133.333333333334</v>
      </c>
      <c r="AS161" s="339">
        <f t="shared" si="477"/>
        <v>12133.333333333334</v>
      </c>
      <c r="AT161" s="339">
        <f t="shared" si="477"/>
        <v>12133.333333333334</v>
      </c>
      <c r="AU161" s="339">
        <f t="shared" si="477"/>
        <v>12133.333333333334</v>
      </c>
      <c r="AV161" s="339">
        <f t="shared" si="477"/>
        <v>12133.333333333334</v>
      </c>
      <c r="AW161" s="339">
        <f t="shared" si="477"/>
        <v>12133.333333333334</v>
      </c>
      <c r="AX161" s="341">
        <f t="shared" si="407"/>
        <v>145600</v>
      </c>
      <c r="AY161" s="7" t="s">
        <v>46</v>
      </c>
      <c r="AZ161" s="129">
        <f t="shared" si="420"/>
        <v>6066.666666666667</v>
      </c>
      <c r="BA161" s="183">
        <f>35*2080</f>
        <v>72800</v>
      </c>
      <c r="BB161" s="456">
        <f t="shared" ref="BB161:BM161" si="478">$AZ161*BB100</f>
        <v>12133.333333333334</v>
      </c>
      <c r="BC161" s="456">
        <f t="shared" si="478"/>
        <v>12133.333333333334</v>
      </c>
      <c r="BD161" s="456">
        <f t="shared" si="478"/>
        <v>12133.333333333334</v>
      </c>
      <c r="BE161" s="456">
        <f t="shared" si="478"/>
        <v>12133.333333333334</v>
      </c>
      <c r="BF161" s="456">
        <f t="shared" si="478"/>
        <v>12133.333333333334</v>
      </c>
      <c r="BG161" s="456">
        <f t="shared" si="478"/>
        <v>12133.333333333334</v>
      </c>
      <c r="BH161" s="456">
        <f t="shared" si="478"/>
        <v>12133.333333333334</v>
      </c>
      <c r="BI161" s="456">
        <f t="shared" si="478"/>
        <v>12133.333333333334</v>
      </c>
      <c r="BJ161" s="456">
        <f t="shared" si="478"/>
        <v>12133.333333333334</v>
      </c>
      <c r="BK161" s="456">
        <f t="shared" si="478"/>
        <v>12133.333333333334</v>
      </c>
      <c r="BL161" s="456">
        <f t="shared" si="478"/>
        <v>12133.333333333334</v>
      </c>
      <c r="BM161" s="456">
        <f t="shared" si="478"/>
        <v>12133.333333333334</v>
      </c>
      <c r="BN161" s="428">
        <f t="shared" si="410"/>
        <v>145600</v>
      </c>
      <c r="BO161" s="7" t="s">
        <v>46</v>
      </c>
      <c r="BP161" s="129">
        <f t="shared" si="422"/>
        <v>6066.666666666667</v>
      </c>
      <c r="BQ161" s="183">
        <f>35*2080</f>
        <v>72800</v>
      </c>
      <c r="BR161" s="456">
        <f t="shared" ref="BR161:CC161" si="479">$BP161*BR100</f>
        <v>12133.333333333334</v>
      </c>
      <c r="BS161" s="456">
        <f t="shared" si="479"/>
        <v>12133.333333333334</v>
      </c>
      <c r="BT161" s="456">
        <f t="shared" si="479"/>
        <v>12133.333333333334</v>
      </c>
      <c r="BU161" s="456">
        <f t="shared" si="479"/>
        <v>12133.333333333334</v>
      </c>
      <c r="BV161" s="456">
        <f t="shared" si="479"/>
        <v>12133.333333333334</v>
      </c>
      <c r="BW161" s="456">
        <f t="shared" si="479"/>
        <v>12133.333333333334</v>
      </c>
      <c r="BX161" s="456">
        <f t="shared" si="479"/>
        <v>12133.333333333334</v>
      </c>
      <c r="BY161" s="456">
        <f t="shared" si="479"/>
        <v>12133.333333333334</v>
      </c>
      <c r="BZ161" s="456">
        <f t="shared" si="479"/>
        <v>12133.333333333334</v>
      </c>
      <c r="CA161" s="456">
        <f t="shared" si="479"/>
        <v>12133.333333333334</v>
      </c>
      <c r="CB161" s="456">
        <f t="shared" si="479"/>
        <v>12133.333333333334</v>
      </c>
      <c r="CC161" s="456">
        <f t="shared" si="479"/>
        <v>12133.333333333334</v>
      </c>
      <c r="CD161" s="428">
        <f t="shared" si="413"/>
        <v>145600</v>
      </c>
    </row>
    <row r="162" spans="2:82" outlineLevel="1" x14ac:dyDescent="0.2">
      <c r="B162" s="75" t="s">
        <v>231</v>
      </c>
      <c r="C162" s="7" t="s">
        <v>46</v>
      </c>
      <c r="D162" s="129">
        <f>(E162/2080)*160</f>
        <v>7692.3076923076933</v>
      </c>
      <c r="E162" s="183">
        <v>100000</v>
      </c>
      <c r="F162" s="139">
        <f t="shared" si="474"/>
        <v>0</v>
      </c>
      <c r="G162" s="139">
        <f t="shared" si="474"/>
        <v>0</v>
      </c>
      <c r="H162" s="139">
        <f t="shared" si="474"/>
        <v>0</v>
      </c>
      <c r="I162" s="139">
        <f t="shared" si="474"/>
        <v>0</v>
      </c>
      <c r="J162" s="139">
        <f t="shared" si="474"/>
        <v>0</v>
      </c>
      <c r="K162" s="139">
        <f t="shared" si="474"/>
        <v>0</v>
      </c>
      <c r="L162" s="139">
        <f t="shared" si="474"/>
        <v>0</v>
      </c>
      <c r="M162" s="146">
        <f t="shared" si="475"/>
        <v>0</v>
      </c>
      <c r="N162" s="146">
        <f t="shared" si="475"/>
        <v>0</v>
      </c>
      <c r="O162" s="146">
        <f t="shared" si="475"/>
        <v>0</v>
      </c>
      <c r="P162" s="146">
        <f t="shared" si="475"/>
        <v>0</v>
      </c>
      <c r="Q162" s="146">
        <f t="shared" si="475"/>
        <v>0</v>
      </c>
      <c r="R162" s="142">
        <f t="shared" si="403"/>
        <v>0</v>
      </c>
      <c r="S162" s="7" t="s">
        <v>46</v>
      </c>
      <c r="T162" s="129">
        <f t="shared" si="416"/>
        <v>9533.3333333333339</v>
      </c>
      <c r="U162" s="183">
        <f>55*2080</f>
        <v>114400</v>
      </c>
      <c r="V162" s="228">
        <f t="shared" ref="V162:AG162" si="480">$T162*V101</f>
        <v>0</v>
      </c>
      <c r="W162" s="228">
        <f t="shared" si="480"/>
        <v>0</v>
      </c>
      <c r="X162" s="228">
        <f t="shared" si="480"/>
        <v>0</v>
      </c>
      <c r="Y162" s="228">
        <f t="shared" si="480"/>
        <v>0</v>
      </c>
      <c r="Z162" s="228">
        <f t="shared" si="480"/>
        <v>0</v>
      </c>
      <c r="AA162" s="228">
        <f t="shared" si="480"/>
        <v>0</v>
      </c>
      <c r="AB162" s="228">
        <f t="shared" si="480"/>
        <v>9533.3333333333339</v>
      </c>
      <c r="AC162" s="228">
        <f t="shared" si="480"/>
        <v>9533.3333333333339</v>
      </c>
      <c r="AD162" s="228">
        <f t="shared" si="480"/>
        <v>9533.3333333333339</v>
      </c>
      <c r="AE162" s="228">
        <f t="shared" si="480"/>
        <v>19066.666666666668</v>
      </c>
      <c r="AF162" s="228">
        <f t="shared" si="480"/>
        <v>19066.666666666668</v>
      </c>
      <c r="AG162" s="228">
        <f t="shared" si="480"/>
        <v>19066.666666666668</v>
      </c>
      <c r="AH162" s="230">
        <f t="shared" si="405"/>
        <v>85800.000000000015</v>
      </c>
      <c r="AI162" s="7" t="s">
        <v>46</v>
      </c>
      <c r="AJ162" s="129">
        <f t="shared" si="418"/>
        <v>9533.3333333333339</v>
      </c>
      <c r="AK162" s="183">
        <f>55*2080</f>
        <v>114400</v>
      </c>
      <c r="AL162" s="339">
        <f t="shared" ref="AL162:AW162" si="481">$AJ162*AL101</f>
        <v>19066.666666666668</v>
      </c>
      <c r="AM162" s="339">
        <f t="shared" si="481"/>
        <v>19066.666666666668</v>
      </c>
      <c r="AN162" s="339">
        <f t="shared" si="481"/>
        <v>19066.666666666668</v>
      </c>
      <c r="AO162" s="339">
        <f t="shared" si="481"/>
        <v>19066.666666666668</v>
      </c>
      <c r="AP162" s="339">
        <f t="shared" si="481"/>
        <v>19066.666666666668</v>
      </c>
      <c r="AQ162" s="339">
        <f t="shared" si="481"/>
        <v>19066.666666666668</v>
      </c>
      <c r="AR162" s="339">
        <f t="shared" si="481"/>
        <v>19066.666666666668</v>
      </c>
      <c r="AS162" s="339">
        <f t="shared" si="481"/>
        <v>19066.666666666668</v>
      </c>
      <c r="AT162" s="339">
        <f t="shared" si="481"/>
        <v>19066.666666666668</v>
      </c>
      <c r="AU162" s="339">
        <f t="shared" si="481"/>
        <v>19066.666666666668</v>
      </c>
      <c r="AV162" s="339">
        <f t="shared" si="481"/>
        <v>19066.666666666668</v>
      </c>
      <c r="AW162" s="339">
        <f t="shared" si="481"/>
        <v>19066.666666666668</v>
      </c>
      <c r="AX162" s="341">
        <f t="shared" si="407"/>
        <v>228799.99999999997</v>
      </c>
      <c r="AY162" s="7" t="s">
        <v>46</v>
      </c>
      <c r="AZ162" s="129">
        <f t="shared" si="420"/>
        <v>9533.3333333333339</v>
      </c>
      <c r="BA162" s="183">
        <f>55*2080</f>
        <v>114400</v>
      </c>
      <c r="BB162" s="456">
        <f t="shared" ref="BB162:BM162" si="482">$AZ162*BB101</f>
        <v>57200</v>
      </c>
      <c r="BC162" s="456">
        <f t="shared" si="482"/>
        <v>57200</v>
      </c>
      <c r="BD162" s="456">
        <f t="shared" si="482"/>
        <v>57200</v>
      </c>
      <c r="BE162" s="456">
        <f t="shared" si="482"/>
        <v>57200</v>
      </c>
      <c r="BF162" s="456">
        <f t="shared" si="482"/>
        <v>57200</v>
      </c>
      <c r="BG162" s="456">
        <f t="shared" si="482"/>
        <v>57200</v>
      </c>
      <c r="BH162" s="456">
        <f t="shared" si="482"/>
        <v>57200</v>
      </c>
      <c r="BI162" s="456">
        <f t="shared" si="482"/>
        <v>57200</v>
      </c>
      <c r="BJ162" s="456">
        <f t="shared" si="482"/>
        <v>57200</v>
      </c>
      <c r="BK162" s="456">
        <f t="shared" si="482"/>
        <v>57200</v>
      </c>
      <c r="BL162" s="456">
        <f t="shared" si="482"/>
        <v>57200</v>
      </c>
      <c r="BM162" s="456">
        <f t="shared" si="482"/>
        <v>57200</v>
      </c>
      <c r="BN162" s="428">
        <f t="shared" si="410"/>
        <v>686400</v>
      </c>
      <c r="BO162" s="7" t="s">
        <v>46</v>
      </c>
      <c r="BP162" s="129">
        <f t="shared" si="422"/>
        <v>9533.3333333333339</v>
      </c>
      <c r="BQ162" s="183">
        <f>55*2080</f>
        <v>114400</v>
      </c>
      <c r="BR162" s="456">
        <f t="shared" ref="BR162:CC162" si="483">$BP162*BR101</f>
        <v>57200</v>
      </c>
      <c r="BS162" s="456">
        <f t="shared" si="483"/>
        <v>57200</v>
      </c>
      <c r="BT162" s="456">
        <f t="shared" si="483"/>
        <v>57200</v>
      </c>
      <c r="BU162" s="456">
        <f t="shared" si="483"/>
        <v>57200</v>
      </c>
      <c r="BV162" s="456">
        <f t="shared" si="483"/>
        <v>57200</v>
      </c>
      <c r="BW162" s="456">
        <f t="shared" si="483"/>
        <v>57200</v>
      </c>
      <c r="BX162" s="456">
        <f t="shared" si="483"/>
        <v>57200</v>
      </c>
      <c r="BY162" s="456">
        <f t="shared" si="483"/>
        <v>57200</v>
      </c>
      <c r="BZ162" s="456">
        <f t="shared" si="483"/>
        <v>57200</v>
      </c>
      <c r="CA162" s="456">
        <f t="shared" si="483"/>
        <v>57200</v>
      </c>
      <c r="CB162" s="456">
        <f t="shared" si="483"/>
        <v>57200</v>
      </c>
      <c r="CC162" s="456">
        <f t="shared" si="483"/>
        <v>57200</v>
      </c>
      <c r="CD162" s="428">
        <f t="shared" si="413"/>
        <v>686400</v>
      </c>
    </row>
    <row r="163" spans="2:82" outlineLevel="1" x14ac:dyDescent="0.2">
      <c r="B163" s="75" t="s">
        <v>228</v>
      </c>
      <c r="C163" s="7" t="s">
        <v>46</v>
      </c>
      <c r="D163" s="129">
        <f>70000/12</f>
        <v>5833.333333333333</v>
      </c>
      <c r="E163" s="183"/>
      <c r="F163" s="139">
        <f t="shared" si="474"/>
        <v>0</v>
      </c>
      <c r="G163" s="139">
        <f t="shared" si="474"/>
        <v>0</v>
      </c>
      <c r="H163" s="139">
        <f t="shared" si="474"/>
        <v>0</v>
      </c>
      <c r="I163" s="139">
        <f t="shared" si="474"/>
        <v>0</v>
      </c>
      <c r="J163" s="139">
        <f t="shared" si="474"/>
        <v>0</v>
      </c>
      <c r="K163" s="139">
        <f t="shared" si="474"/>
        <v>0</v>
      </c>
      <c r="L163" s="139">
        <f t="shared" si="474"/>
        <v>0</v>
      </c>
      <c r="M163" s="139">
        <f t="shared" ref="M163:Q172" si="484">$D163*M104</f>
        <v>0</v>
      </c>
      <c r="N163" s="139">
        <f t="shared" si="484"/>
        <v>0</v>
      </c>
      <c r="O163" s="139">
        <f t="shared" si="484"/>
        <v>0</v>
      </c>
      <c r="P163" s="139">
        <f t="shared" si="484"/>
        <v>0</v>
      </c>
      <c r="Q163" s="139">
        <f t="shared" si="484"/>
        <v>0</v>
      </c>
      <c r="R163" s="142">
        <f t="shared" si="403"/>
        <v>0</v>
      </c>
      <c r="S163" s="7" t="s">
        <v>46</v>
      </c>
      <c r="T163" s="129">
        <f t="shared" si="416"/>
        <v>5200</v>
      </c>
      <c r="U163" s="183">
        <f>30*2080</f>
        <v>62400</v>
      </c>
      <c r="V163" s="228">
        <f t="shared" ref="V163:AG163" si="485">$T163*V102</f>
        <v>0</v>
      </c>
      <c r="W163" s="228">
        <f t="shared" si="485"/>
        <v>0</v>
      </c>
      <c r="X163" s="228">
        <f t="shared" si="485"/>
        <v>0</v>
      </c>
      <c r="Y163" s="228">
        <f t="shared" si="485"/>
        <v>5200</v>
      </c>
      <c r="Z163" s="228">
        <f t="shared" si="485"/>
        <v>5200</v>
      </c>
      <c r="AA163" s="228">
        <f t="shared" si="485"/>
        <v>5200</v>
      </c>
      <c r="AB163" s="228">
        <f t="shared" si="485"/>
        <v>5200</v>
      </c>
      <c r="AC163" s="228">
        <f t="shared" si="485"/>
        <v>5200</v>
      </c>
      <c r="AD163" s="228">
        <f t="shared" si="485"/>
        <v>5200</v>
      </c>
      <c r="AE163" s="228">
        <f t="shared" si="485"/>
        <v>5200</v>
      </c>
      <c r="AF163" s="228">
        <f t="shared" si="485"/>
        <v>5200</v>
      </c>
      <c r="AG163" s="228">
        <f t="shared" si="485"/>
        <v>5200</v>
      </c>
      <c r="AH163" s="230">
        <f t="shared" si="405"/>
        <v>46800</v>
      </c>
      <c r="AI163" s="7" t="s">
        <v>46</v>
      </c>
      <c r="AJ163" s="129">
        <f t="shared" si="418"/>
        <v>5200</v>
      </c>
      <c r="AK163" s="183">
        <f>30*2080</f>
        <v>62400</v>
      </c>
      <c r="AL163" s="339">
        <f t="shared" ref="AL163:AW163" si="486">$AJ163*AL102</f>
        <v>5200</v>
      </c>
      <c r="AM163" s="339">
        <f t="shared" si="486"/>
        <v>5200</v>
      </c>
      <c r="AN163" s="339">
        <f t="shared" si="486"/>
        <v>5200</v>
      </c>
      <c r="AO163" s="339">
        <f t="shared" si="486"/>
        <v>5200</v>
      </c>
      <c r="AP163" s="339">
        <f t="shared" si="486"/>
        <v>5200</v>
      </c>
      <c r="AQ163" s="339">
        <f t="shared" si="486"/>
        <v>5200</v>
      </c>
      <c r="AR163" s="339">
        <f t="shared" si="486"/>
        <v>5200</v>
      </c>
      <c r="AS163" s="339">
        <f t="shared" si="486"/>
        <v>5200</v>
      </c>
      <c r="AT163" s="339">
        <f t="shared" si="486"/>
        <v>5200</v>
      </c>
      <c r="AU163" s="339">
        <f t="shared" si="486"/>
        <v>5200</v>
      </c>
      <c r="AV163" s="339">
        <f t="shared" si="486"/>
        <v>5200</v>
      </c>
      <c r="AW163" s="339">
        <f t="shared" si="486"/>
        <v>5200</v>
      </c>
      <c r="AX163" s="341">
        <f t="shared" si="407"/>
        <v>62400</v>
      </c>
      <c r="AY163" s="7" t="s">
        <v>46</v>
      </c>
      <c r="AZ163" s="129">
        <f t="shared" si="420"/>
        <v>5200</v>
      </c>
      <c r="BA163" s="183">
        <f>30*2080</f>
        <v>62400</v>
      </c>
      <c r="BB163" s="456">
        <f t="shared" ref="BB163:BM163" si="487">$AZ163*BB102</f>
        <v>10400</v>
      </c>
      <c r="BC163" s="456">
        <f t="shared" si="487"/>
        <v>10400</v>
      </c>
      <c r="BD163" s="456">
        <f t="shared" si="487"/>
        <v>10400</v>
      </c>
      <c r="BE163" s="456">
        <f t="shared" si="487"/>
        <v>10400</v>
      </c>
      <c r="BF163" s="456">
        <f t="shared" si="487"/>
        <v>10400</v>
      </c>
      <c r="BG163" s="456">
        <f t="shared" si="487"/>
        <v>10400</v>
      </c>
      <c r="BH163" s="456">
        <f t="shared" si="487"/>
        <v>10400</v>
      </c>
      <c r="BI163" s="456">
        <f t="shared" si="487"/>
        <v>10400</v>
      </c>
      <c r="BJ163" s="456">
        <f t="shared" si="487"/>
        <v>10400</v>
      </c>
      <c r="BK163" s="456">
        <f t="shared" si="487"/>
        <v>10400</v>
      </c>
      <c r="BL163" s="456">
        <f t="shared" si="487"/>
        <v>10400</v>
      </c>
      <c r="BM163" s="456">
        <f t="shared" si="487"/>
        <v>10400</v>
      </c>
      <c r="BN163" s="428">
        <f t="shared" si="410"/>
        <v>124800</v>
      </c>
      <c r="BO163" s="7" t="s">
        <v>46</v>
      </c>
      <c r="BP163" s="129">
        <f t="shared" si="422"/>
        <v>5200</v>
      </c>
      <c r="BQ163" s="183">
        <f>30*2080</f>
        <v>62400</v>
      </c>
      <c r="BR163" s="456">
        <f t="shared" ref="BR163:CC163" si="488">$BP163*BR102</f>
        <v>10400</v>
      </c>
      <c r="BS163" s="456">
        <f t="shared" si="488"/>
        <v>10400</v>
      </c>
      <c r="BT163" s="456">
        <f t="shared" si="488"/>
        <v>10400</v>
      </c>
      <c r="BU163" s="456">
        <f t="shared" si="488"/>
        <v>10400</v>
      </c>
      <c r="BV163" s="456">
        <f t="shared" si="488"/>
        <v>10400</v>
      </c>
      <c r="BW163" s="456">
        <f t="shared" si="488"/>
        <v>10400</v>
      </c>
      <c r="BX163" s="456">
        <f t="shared" si="488"/>
        <v>10400</v>
      </c>
      <c r="BY163" s="456">
        <f t="shared" si="488"/>
        <v>10400</v>
      </c>
      <c r="BZ163" s="456">
        <f t="shared" si="488"/>
        <v>10400</v>
      </c>
      <c r="CA163" s="456">
        <f t="shared" si="488"/>
        <v>10400</v>
      </c>
      <c r="CB163" s="456">
        <f t="shared" si="488"/>
        <v>10400</v>
      </c>
      <c r="CC163" s="456">
        <f t="shared" si="488"/>
        <v>10400</v>
      </c>
      <c r="CD163" s="428">
        <f t="shared" si="413"/>
        <v>124800</v>
      </c>
    </row>
    <row r="164" spans="2:82" outlineLevel="1" x14ac:dyDescent="0.2">
      <c r="B164" s="75" t="s">
        <v>232</v>
      </c>
      <c r="C164" s="7" t="s">
        <v>46</v>
      </c>
      <c r="D164" s="129">
        <f>37000/12</f>
        <v>3083.3333333333335</v>
      </c>
      <c r="E164" s="183"/>
      <c r="F164" s="139">
        <f t="shared" si="474"/>
        <v>0</v>
      </c>
      <c r="G164" s="139">
        <f t="shared" si="474"/>
        <v>0</v>
      </c>
      <c r="H164" s="139">
        <f t="shared" si="474"/>
        <v>0</v>
      </c>
      <c r="I164" s="139">
        <f t="shared" si="474"/>
        <v>0</v>
      </c>
      <c r="J164" s="139">
        <f t="shared" si="474"/>
        <v>0</v>
      </c>
      <c r="K164" s="139">
        <f t="shared" si="474"/>
        <v>0</v>
      </c>
      <c r="L164" s="139">
        <f t="shared" si="474"/>
        <v>0</v>
      </c>
      <c r="M164" s="139">
        <f t="shared" si="484"/>
        <v>0</v>
      </c>
      <c r="N164" s="139">
        <f t="shared" si="484"/>
        <v>0</v>
      </c>
      <c r="O164" s="139">
        <f t="shared" si="484"/>
        <v>0</v>
      </c>
      <c r="P164" s="139">
        <f t="shared" si="484"/>
        <v>0</v>
      </c>
      <c r="Q164" s="139">
        <f t="shared" si="484"/>
        <v>0</v>
      </c>
      <c r="R164" s="142">
        <f t="shared" si="403"/>
        <v>0</v>
      </c>
      <c r="S164" s="7" t="s">
        <v>46</v>
      </c>
      <c r="T164" s="129">
        <f t="shared" si="416"/>
        <v>9533.3333333333339</v>
      </c>
      <c r="U164" s="183">
        <f>55*2080</f>
        <v>114400</v>
      </c>
      <c r="V164" s="228">
        <f t="shared" ref="V164:AG164" si="489">$T164*V103</f>
        <v>0</v>
      </c>
      <c r="W164" s="228">
        <f t="shared" si="489"/>
        <v>0</v>
      </c>
      <c r="X164" s="228">
        <f t="shared" si="489"/>
        <v>0</v>
      </c>
      <c r="Y164" s="228">
        <f t="shared" si="489"/>
        <v>0</v>
      </c>
      <c r="Z164" s="228">
        <f t="shared" si="489"/>
        <v>0</v>
      </c>
      <c r="AA164" s="228">
        <f t="shared" si="489"/>
        <v>0</v>
      </c>
      <c r="AB164" s="228">
        <f t="shared" si="489"/>
        <v>9533.3333333333339</v>
      </c>
      <c r="AC164" s="228">
        <f t="shared" si="489"/>
        <v>9533.3333333333339</v>
      </c>
      <c r="AD164" s="228">
        <f t="shared" si="489"/>
        <v>9533.3333333333339</v>
      </c>
      <c r="AE164" s="228">
        <f t="shared" si="489"/>
        <v>9533.3333333333339</v>
      </c>
      <c r="AF164" s="228">
        <f t="shared" si="489"/>
        <v>9533.3333333333339</v>
      </c>
      <c r="AG164" s="228">
        <f t="shared" si="489"/>
        <v>9533.3333333333339</v>
      </c>
      <c r="AH164" s="230">
        <f t="shared" si="405"/>
        <v>57200.000000000007</v>
      </c>
      <c r="AI164" s="7" t="s">
        <v>46</v>
      </c>
      <c r="AJ164" s="129">
        <f t="shared" si="418"/>
        <v>9533.3333333333339</v>
      </c>
      <c r="AK164" s="183">
        <f>55*2080</f>
        <v>114400</v>
      </c>
      <c r="AL164" s="339">
        <f t="shared" ref="AL164:AW164" si="490">$AJ164*AL103</f>
        <v>19066.666666666668</v>
      </c>
      <c r="AM164" s="339">
        <f t="shared" si="490"/>
        <v>19066.666666666668</v>
      </c>
      <c r="AN164" s="339">
        <f t="shared" si="490"/>
        <v>19066.666666666668</v>
      </c>
      <c r="AO164" s="339">
        <f t="shared" si="490"/>
        <v>19066.666666666668</v>
      </c>
      <c r="AP164" s="339">
        <f t="shared" si="490"/>
        <v>19066.666666666668</v>
      </c>
      <c r="AQ164" s="339">
        <f t="shared" si="490"/>
        <v>19066.666666666668</v>
      </c>
      <c r="AR164" s="339">
        <f t="shared" si="490"/>
        <v>19066.666666666668</v>
      </c>
      <c r="AS164" s="339">
        <f t="shared" si="490"/>
        <v>19066.666666666668</v>
      </c>
      <c r="AT164" s="339">
        <f t="shared" si="490"/>
        <v>19066.666666666668</v>
      </c>
      <c r="AU164" s="339">
        <f t="shared" si="490"/>
        <v>19066.666666666668</v>
      </c>
      <c r="AV164" s="339">
        <f t="shared" si="490"/>
        <v>19066.666666666668</v>
      </c>
      <c r="AW164" s="339">
        <f t="shared" si="490"/>
        <v>19066.666666666668</v>
      </c>
      <c r="AX164" s="341">
        <f t="shared" si="407"/>
        <v>228799.99999999997</v>
      </c>
      <c r="AY164" s="7" t="s">
        <v>46</v>
      </c>
      <c r="AZ164" s="129">
        <f t="shared" si="420"/>
        <v>9533.3333333333339</v>
      </c>
      <c r="BA164" s="183">
        <f>55*2080</f>
        <v>114400</v>
      </c>
      <c r="BB164" s="456">
        <f t="shared" ref="BB164:BM164" si="491">$AZ164*BB103</f>
        <v>28600</v>
      </c>
      <c r="BC164" s="456">
        <f t="shared" si="491"/>
        <v>28600</v>
      </c>
      <c r="BD164" s="456">
        <f t="shared" si="491"/>
        <v>28600</v>
      </c>
      <c r="BE164" s="456">
        <f t="shared" si="491"/>
        <v>28600</v>
      </c>
      <c r="BF164" s="456">
        <f t="shared" si="491"/>
        <v>28600</v>
      </c>
      <c r="BG164" s="456">
        <f t="shared" si="491"/>
        <v>28600</v>
      </c>
      <c r="BH164" s="456">
        <f t="shared" si="491"/>
        <v>28600</v>
      </c>
      <c r="BI164" s="456">
        <f t="shared" si="491"/>
        <v>28600</v>
      </c>
      <c r="BJ164" s="456">
        <f t="shared" si="491"/>
        <v>28600</v>
      </c>
      <c r="BK164" s="456">
        <f t="shared" si="491"/>
        <v>28600</v>
      </c>
      <c r="BL164" s="456">
        <f t="shared" si="491"/>
        <v>28600</v>
      </c>
      <c r="BM164" s="456">
        <f t="shared" si="491"/>
        <v>28600</v>
      </c>
      <c r="BN164" s="428">
        <f t="shared" si="410"/>
        <v>343200</v>
      </c>
      <c r="BO164" s="7" t="s">
        <v>46</v>
      </c>
      <c r="BP164" s="129">
        <f t="shared" si="422"/>
        <v>9533.3333333333339</v>
      </c>
      <c r="BQ164" s="183">
        <f>55*2080</f>
        <v>114400</v>
      </c>
      <c r="BR164" s="456">
        <f t="shared" ref="BR164:CC164" si="492">$BP164*BR103</f>
        <v>28600</v>
      </c>
      <c r="BS164" s="456">
        <f t="shared" si="492"/>
        <v>28600</v>
      </c>
      <c r="BT164" s="456">
        <f t="shared" si="492"/>
        <v>28600</v>
      </c>
      <c r="BU164" s="456">
        <f t="shared" si="492"/>
        <v>28600</v>
      </c>
      <c r="BV164" s="456">
        <f t="shared" si="492"/>
        <v>28600</v>
      </c>
      <c r="BW164" s="456">
        <f t="shared" si="492"/>
        <v>28600</v>
      </c>
      <c r="BX164" s="456">
        <f t="shared" si="492"/>
        <v>28600</v>
      </c>
      <c r="BY164" s="456">
        <f t="shared" si="492"/>
        <v>28600</v>
      </c>
      <c r="BZ164" s="456">
        <f t="shared" si="492"/>
        <v>28600</v>
      </c>
      <c r="CA164" s="456">
        <f t="shared" si="492"/>
        <v>28600</v>
      </c>
      <c r="CB164" s="456">
        <f t="shared" si="492"/>
        <v>28600</v>
      </c>
      <c r="CC164" s="456">
        <f t="shared" si="492"/>
        <v>28600</v>
      </c>
      <c r="CD164" s="428">
        <f t="shared" si="413"/>
        <v>343200</v>
      </c>
    </row>
    <row r="165" spans="2:82" outlineLevel="1" x14ac:dyDescent="0.2">
      <c r="B165" s="75" t="s">
        <v>234</v>
      </c>
      <c r="C165" s="7" t="s">
        <v>46</v>
      </c>
      <c r="D165" s="129">
        <f>45000/12</f>
        <v>3750</v>
      </c>
      <c r="E165" s="183"/>
      <c r="F165" s="139">
        <f t="shared" si="474"/>
        <v>0</v>
      </c>
      <c r="G165" s="139">
        <f t="shared" si="474"/>
        <v>0</v>
      </c>
      <c r="H165" s="139">
        <f t="shared" si="474"/>
        <v>0</v>
      </c>
      <c r="I165" s="139">
        <f t="shared" si="474"/>
        <v>0</v>
      </c>
      <c r="J165" s="139">
        <f t="shared" si="474"/>
        <v>0</v>
      </c>
      <c r="K165" s="139">
        <f t="shared" si="474"/>
        <v>0</v>
      </c>
      <c r="L165" s="139">
        <f t="shared" si="474"/>
        <v>0</v>
      </c>
      <c r="M165" s="139">
        <f t="shared" si="484"/>
        <v>0</v>
      </c>
      <c r="N165" s="139">
        <f t="shared" si="484"/>
        <v>0</v>
      </c>
      <c r="O165" s="139">
        <f t="shared" si="484"/>
        <v>0</v>
      </c>
      <c r="P165" s="139">
        <f t="shared" si="484"/>
        <v>0</v>
      </c>
      <c r="Q165" s="139">
        <f t="shared" si="484"/>
        <v>0</v>
      </c>
      <c r="R165" s="142">
        <f t="shared" si="403"/>
        <v>0</v>
      </c>
      <c r="S165" s="7" t="s">
        <v>46</v>
      </c>
      <c r="T165" s="129">
        <f t="shared" si="416"/>
        <v>9533.3333333333339</v>
      </c>
      <c r="U165" s="183">
        <f>55*2080</f>
        <v>114400</v>
      </c>
      <c r="V165" s="228">
        <f t="shared" ref="V165:AG165" si="493">$T165*V104</f>
        <v>0</v>
      </c>
      <c r="W165" s="228">
        <f t="shared" si="493"/>
        <v>0</v>
      </c>
      <c r="X165" s="228">
        <f t="shared" si="493"/>
        <v>0</v>
      </c>
      <c r="Y165" s="228">
        <f t="shared" si="493"/>
        <v>9533.3333333333339</v>
      </c>
      <c r="Z165" s="228">
        <f t="shared" si="493"/>
        <v>9533.3333333333339</v>
      </c>
      <c r="AA165" s="228">
        <f t="shared" si="493"/>
        <v>9533.3333333333339</v>
      </c>
      <c r="AB165" s="228">
        <f t="shared" si="493"/>
        <v>19066.666666666668</v>
      </c>
      <c r="AC165" s="228">
        <f t="shared" si="493"/>
        <v>19066.666666666668</v>
      </c>
      <c r="AD165" s="228">
        <f t="shared" si="493"/>
        <v>19066.666666666668</v>
      </c>
      <c r="AE165" s="228">
        <f t="shared" si="493"/>
        <v>28600</v>
      </c>
      <c r="AF165" s="228">
        <f t="shared" si="493"/>
        <v>28600</v>
      </c>
      <c r="AG165" s="228">
        <f t="shared" si="493"/>
        <v>28600</v>
      </c>
      <c r="AH165" s="230">
        <f t="shared" si="405"/>
        <v>171600</v>
      </c>
      <c r="AI165" s="7" t="s">
        <v>46</v>
      </c>
      <c r="AJ165" s="129">
        <f t="shared" si="418"/>
        <v>9533.3333333333339</v>
      </c>
      <c r="AK165" s="183">
        <f>55*2080</f>
        <v>114400</v>
      </c>
      <c r="AL165" s="339">
        <f t="shared" ref="AL165:AW165" si="494">$AJ165*AL104</f>
        <v>28600</v>
      </c>
      <c r="AM165" s="339">
        <f t="shared" si="494"/>
        <v>28600</v>
      </c>
      <c r="AN165" s="339">
        <f t="shared" si="494"/>
        <v>28600</v>
      </c>
      <c r="AO165" s="339">
        <f t="shared" si="494"/>
        <v>28600</v>
      </c>
      <c r="AP165" s="339">
        <f t="shared" si="494"/>
        <v>28600</v>
      </c>
      <c r="AQ165" s="339">
        <f t="shared" si="494"/>
        <v>28600</v>
      </c>
      <c r="AR165" s="339">
        <f t="shared" si="494"/>
        <v>28600</v>
      </c>
      <c r="AS165" s="339">
        <f t="shared" si="494"/>
        <v>28600</v>
      </c>
      <c r="AT165" s="339">
        <f t="shared" si="494"/>
        <v>28600</v>
      </c>
      <c r="AU165" s="339">
        <f t="shared" si="494"/>
        <v>28600</v>
      </c>
      <c r="AV165" s="339">
        <f t="shared" si="494"/>
        <v>28600</v>
      </c>
      <c r="AW165" s="339">
        <f t="shared" si="494"/>
        <v>28600</v>
      </c>
      <c r="AX165" s="341">
        <f t="shared" si="407"/>
        <v>343200</v>
      </c>
      <c r="AY165" s="7" t="s">
        <v>46</v>
      </c>
      <c r="AZ165" s="129">
        <f t="shared" si="420"/>
        <v>11266.666666666666</v>
      </c>
      <c r="BA165" s="183">
        <f>65*2080</f>
        <v>135200</v>
      </c>
      <c r="BB165" s="456">
        <f t="shared" ref="BB165:BM165" si="495">$AZ165*BB104</f>
        <v>78866.666666666657</v>
      </c>
      <c r="BC165" s="456">
        <f t="shared" si="495"/>
        <v>78866.666666666657</v>
      </c>
      <c r="BD165" s="456">
        <f t="shared" si="495"/>
        <v>78866.666666666657</v>
      </c>
      <c r="BE165" s="456">
        <f t="shared" si="495"/>
        <v>78866.666666666657</v>
      </c>
      <c r="BF165" s="456">
        <f t="shared" si="495"/>
        <v>78866.666666666657</v>
      </c>
      <c r="BG165" s="456">
        <f t="shared" si="495"/>
        <v>78866.666666666657</v>
      </c>
      <c r="BH165" s="456">
        <f t="shared" si="495"/>
        <v>78866.666666666657</v>
      </c>
      <c r="BI165" s="456">
        <f t="shared" si="495"/>
        <v>78866.666666666657</v>
      </c>
      <c r="BJ165" s="456">
        <f t="shared" si="495"/>
        <v>78866.666666666657</v>
      </c>
      <c r="BK165" s="456">
        <f t="shared" si="495"/>
        <v>78866.666666666657</v>
      </c>
      <c r="BL165" s="456">
        <f t="shared" si="495"/>
        <v>78866.666666666657</v>
      </c>
      <c r="BM165" s="456">
        <f t="shared" si="495"/>
        <v>78866.666666666657</v>
      </c>
      <c r="BN165" s="428">
        <f t="shared" si="410"/>
        <v>946399.99999999965</v>
      </c>
      <c r="BO165" s="7" t="s">
        <v>46</v>
      </c>
      <c r="BP165" s="129">
        <f t="shared" si="422"/>
        <v>11266.666666666666</v>
      </c>
      <c r="BQ165" s="183">
        <f>65*2080</f>
        <v>135200</v>
      </c>
      <c r="BR165" s="456">
        <f t="shared" ref="BR165:CC165" si="496">$BP165*BR104</f>
        <v>78866.666666666657</v>
      </c>
      <c r="BS165" s="456">
        <f t="shared" si="496"/>
        <v>78866.666666666657</v>
      </c>
      <c r="BT165" s="456">
        <f t="shared" si="496"/>
        <v>78866.666666666657</v>
      </c>
      <c r="BU165" s="456">
        <f t="shared" si="496"/>
        <v>78866.666666666657</v>
      </c>
      <c r="BV165" s="456">
        <f t="shared" si="496"/>
        <v>78866.666666666657</v>
      </c>
      <c r="BW165" s="456">
        <f t="shared" si="496"/>
        <v>78866.666666666657</v>
      </c>
      <c r="BX165" s="456">
        <f t="shared" si="496"/>
        <v>78866.666666666657</v>
      </c>
      <c r="BY165" s="456">
        <f t="shared" si="496"/>
        <v>78866.666666666657</v>
      </c>
      <c r="BZ165" s="456">
        <f t="shared" si="496"/>
        <v>78866.666666666657</v>
      </c>
      <c r="CA165" s="456">
        <f t="shared" si="496"/>
        <v>78866.666666666657</v>
      </c>
      <c r="CB165" s="456">
        <f t="shared" si="496"/>
        <v>78866.666666666657</v>
      </c>
      <c r="CC165" s="456">
        <f t="shared" si="496"/>
        <v>78866.666666666657</v>
      </c>
      <c r="CD165" s="428">
        <f t="shared" si="413"/>
        <v>946399.99999999965</v>
      </c>
    </row>
    <row r="166" spans="2:82" outlineLevel="1" x14ac:dyDescent="0.2">
      <c r="B166" s="75" t="s">
        <v>233</v>
      </c>
      <c r="C166" s="7" t="s">
        <v>46</v>
      </c>
      <c r="D166" s="129">
        <f>50000/12</f>
        <v>4166.666666666667</v>
      </c>
      <c r="E166" s="183"/>
      <c r="F166" s="139">
        <f t="shared" si="474"/>
        <v>0</v>
      </c>
      <c r="G166" s="139">
        <f t="shared" si="474"/>
        <v>0</v>
      </c>
      <c r="H166" s="139">
        <f t="shared" si="474"/>
        <v>0</v>
      </c>
      <c r="I166" s="139">
        <f t="shared" si="474"/>
        <v>0</v>
      </c>
      <c r="J166" s="139">
        <f t="shared" si="474"/>
        <v>0</v>
      </c>
      <c r="K166" s="139">
        <f t="shared" si="474"/>
        <v>0</v>
      </c>
      <c r="L166" s="139">
        <f t="shared" si="474"/>
        <v>0</v>
      </c>
      <c r="M166" s="139">
        <f t="shared" si="484"/>
        <v>0</v>
      </c>
      <c r="N166" s="139">
        <f t="shared" si="484"/>
        <v>0</v>
      </c>
      <c r="O166" s="139">
        <f t="shared" si="484"/>
        <v>0</v>
      </c>
      <c r="P166" s="139">
        <f t="shared" si="484"/>
        <v>0</v>
      </c>
      <c r="Q166" s="139">
        <f t="shared" si="484"/>
        <v>0</v>
      </c>
      <c r="R166" s="142">
        <f t="shared" si="403"/>
        <v>0</v>
      </c>
      <c r="S166" s="7" t="s">
        <v>46</v>
      </c>
      <c r="T166" s="129">
        <f t="shared" si="416"/>
        <v>11266.666666666666</v>
      </c>
      <c r="U166" s="183">
        <f>65*2080</f>
        <v>135200</v>
      </c>
      <c r="V166" s="229">
        <f t="shared" ref="V166:AG166" si="497">$T166*V105</f>
        <v>0</v>
      </c>
      <c r="W166" s="229">
        <f t="shared" si="497"/>
        <v>0</v>
      </c>
      <c r="X166" s="229">
        <f t="shared" si="497"/>
        <v>0</v>
      </c>
      <c r="Y166" s="229">
        <f t="shared" si="497"/>
        <v>0</v>
      </c>
      <c r="Z166" s="229">
        <f t="shared" si="497"/>
        <v>0</v>
      </c>
      <c r="AA166" s="229">
        <f t="shared" si="497"/>
        <v>0</v>
      </c>
      <c r="AB166" s="229">
        <f t="shared" si="497"/>
        <v>0</v>
      </c>
      <c r="AC166" s="229">
        <f t="shared" si="497"/>
        <v>0</v>
      </c>
      <c r="AD166" s="229">
        <f t="shared" si="497"/>
        <v>0</v>
      </c>
      <c r="AE166" s="229">
        <f t="shared" si="497"/>
        <v>0</v>
      </c>
      <c r="AF166" s="229">
        <f t="shared" si="497"/>
        <v>0</v>
      </c>
      <c r="AG166" s="229">
        <f t="shared" si="497"/>
        <v>0</v>
      </c>
      <c r="AH166" s="230">
        <f t="shared" si="405"/>
        <v>0</v>
      </c>
      <c r="AI166" s="7" t="s">
        <v>46</v>
      </c>
      <c r="AJ166" s="129">
        <f t="shared" si="418"/>
        <v>11266.666666666666</v>
      </c>
      <c r="AK166" s="183">
        <f>65*2080</f>
        <v>135200</v>
      </c>
      <c r="AL166" s="339">
        <f t="shared" ref="AL166:AW166" si="498">$AJ166*AL105</f>
        <v>0</v>
      </c>
      <c r="AM166" s="339">
        <f t="shared" si="498"/>
        <v>0</v>
      </c>
      <c r="AN166" s="339">
        <f t="shared" si="498"/>
        <v>0</v>
      </c>
      <c r="AO166" s="339">
        <f t="shared" si="498"/>
        <v>0</v>
      </c>
      <c r="AP166" s="339">
        <f t="shared" si="498"/>
        <v>0</v>
      </c>
      <c r="AQ166" s="339">
        <f t="shared" si="498"/>
        <v>0</v>
      </c>
      <c r="AR166" s="339">
        <f t="shared" si="498"/>
        <v>0</v>
      </c>
      <c r="AS166" s="339">
        <f t="shared" si="498"/>
        <v>0</v>
      </c>
      <c r="AT166" s="339">
        <f t="shared" si="498"/>
        <v>0</v>
      </c>
      <c r="AU166" s="339">
        <f t="shared" si="498"/>
        <v>0</v>
      </c>
      <c r="AV166" s="339">
        <f t="shared" si="498"/>
        <v>0</v>
      </c>
      <c r="AW166" s="339">
        <f t="shared" si="498"/>
        <v>0</v>
      </c>
      <c r="AX166" s="341">
        <f t="shared" si="407"/>
        <v>0</v>
      </c>
      <c r="AY166" s="7" t="s">
        <v>46</v>
      </c>
      <c r="AZ166" s="129">
        <f t="shared" si="420"/>
        <v>11266.666666666666</v>
      </c>
      <c r="BA166" s="183">
        <f>65*2080</f>
        <v>135200</v>
      </c>
      <c r="BB166" s="456">
        <f t="shared" ref="BB166:BB172" si="499">$AZ166*BB105</f>
        <v>0</v>
      </c>
      <c r="BC166" s="427">
        <f t="shared" ref="BC166:BM166" si="500">$T166*BC107</f>
        <v>0</v>
      </c>
      <c r="BD166" s="427">
        <f t="shared" si="500"/>
        <v>0</v>
      </c>
      <c r="BE166" s="427">
        <f t="shared" si="500"/>
        <v>0</v>
      </c>
      <c r="BF166" s="427">
        <f t="shared" si="500"/>
        <v>0</v>
      </c>
      <c r="BG166" s="427">
        <f t="shared" si="500"/>
        <v>0</v>
      </c>
      <c r="BH166" s="427">
        <f t="shared" si="500"/>
        <v>0</v>
      </c>
      <c r="BI166" s="427">
        <f t="shared" si="500"/>
        <v>0</v>
      </c>
      <c r="BJ166" s="427">
        <f t="shared" si="500"/>
        <v>0</v>
      </c>
      <c r="BK166" s="427">
        <f t="shared" si="500"/>
        <v>0</v>
      </c>
      <c r="BL166" s="427">
        <f t="shared" si="500"/>
        <v>0</v>
      </c>
      <c r="BM166" s="427">
        <f t="shared" si="500"/>
        <v>0</v>
      </c>
      <c r="BN166" s="428">
        <f t="shared" si="410"/>
        <v>0</v>
      </c>
      <c r="BO166" s="7" t="s">
        <v>46</v>
      </c>
      <c r="BP166" s="129">
        <f t="shared" si="422"/>
        <v>11266.666666666666</v>
      </c>
      <c r="BQ166" s="183">
        <f>65*2080</f>
        <v>135200</v>
      </c>
      <c r="BR166" s="456">
        <f t="shared" ref="BR166:CC166" si="501">$BP166*BR105</f>
        <v>0</v>
      </c>
      <c r="BS166" s="456">
        <f t="shared" si="501"/>
        <v>0</v>
      </c>
      <c r="BT166" s="456">
        <f t="shared" si="501"/>
        <v>0</v>
      </c>
      <c r="BU166" s="456">
        <f t="shared" si="501"/>
        <v>0</v>
      </c>
      <c r="BV166" s="456">
        <f t="shared" si="501"/>
        <v>0</v>
      </c>
      <c r="BW166" s="456">
        <f t="shared" si="501"/>
        <v>0</v>
      </c>
      <c r="BX166" s="456">
        <f t="shared" si="501"/>
        <v>0</v>
      </c>
      <c r="BY166" s="456">
        <f t="shared" si="501"/>
        <v>0</v>
      </c>
      <c r="BZ166" s="456">
        <f t="shared" si="501"/>
        <v>0</v>
      </c>
      <c r="CA166" s="456">
        <f t="shared" si="501"/>
        <v>0</v>
      </c>
      <c r="CB166" s="456">
        <f t="shared" si="501"/>
        <v>0</v>
      </c>
      <c r="CC166" s="456">
        <f t="shared" si="501"/>
        <v>0</v>
      </c>
      <c r="CD166" s="428">
        <f t="shared" si="413"/>
        <v>0</v>
      </c>
    </row>
    <row r="167" spans="2:82" outlineLevel="1" x14ac:dyDescent="0.2">
      <c r="B167" s="75" t="s">
        <v>132</v>
      </c>
      <c r="C167" s="7" t="s">
        <v>46</v>
      </c>
      <c r="D167" s="129">
        <f>62000/12</f>
        <v>5166.666666666667</v>
      </c>
      <c r="E167" s="183"/>
      <c r="F167" s="139">
        <f t="shared" si="474"/>
        <v>0</v>
      </c>
      <c r="G167" s="139">
        <f t="shared" si="474"/>
        <v>0</v>
      </c>
      <c r="H167" s="139">
        <f t="shared" si="474"/>
        <v>0</v>
      </c>
      <c r="I167" s="139">
        <f t="shared" si="474"/>
        <v>0</v>
      </c>
      <c r="J167" s="139">
        <f t="shared" si="474"/>
        <v>0</v>
      </c>
      <c r="K167" s="139">
        <f t="shared" si="474"/>
        <v>0</v>
      </c>
      <c r="L167" s="139">
        <f t="shared" si="474"/>
        <v>0</v>
      </c>
      <c r="M167" s="139">
        <f t="shared" si="484"/>
        <v>0</v>
      </c>
      <c r="N167" s="139">
        <f t="shared" si="484"/>
        <v>0</v>
      </c>
      <c r="O167" s="139">
        <f t="shared" si="484"/>
        <v>0</v>
      </c>
      <c r="P167" s="139">
        <f t="shared" si="484"/>
        <v>0</v>
      </c>
      <c r="Q167" s="139">
        <f t="shared" si="484"/>
        <v>0</v>
      </c>
      <c r="R167" s="142">
        <f t="shared" si="403"/>
        <v>0</v>
      </c>
      <c r="S167" s="7" t="s">
        <v>46</v>
      </c>
      <c r="T167" s="129">
        <f t="shared" si="416"/>
        <v>5166.666666666667</v>
      </c>
      <c r="U167" s="183">
        <v>62000</v>
      </c>
      <c r="V167" s="229">
        <f t="shared" ref="V167:AG167" si="502">$T167*V106</f>
        <v>0</v>
      </c>
      <c r="W167" s="229">
        <f t="shared" si="502"/>
        <v>0</v>
      </c>
      <c r="X167" s="229">
        <f t="shared" si="502"/>
        <v>0</v>
      </c>
      <c r="Y167" s="229">
        <f t="shared" si="502"/>
        <v>0</v>
      </c>
      <c r="Z167" s="229">
        <f t="shared" si="502"/>
        <v>0</v>
      </c>
      <c r="AA167" s="229">
        <f t="shared" si="502"/>
        <v>0</v>
      </c>
      <c r="AB167" s="229">
        <f t="shared" si="502"/>
        <v>0</v>
      </c>
      <c r="AC167" s="229">
        <f t="shared" si="502"/>
        <v>0</v>
      </c>
      <c r="AD167" s="229">
        <f t="shared" si="502"/>
        <v>0</v>
      </c>
      <c r="AE167" s="229">
        <f t="shared" si="502"/>
        <v>0</v>
      </c>
      <c r="AF167" s="229">
        <f t="shared" si="502"/>
        <v>0</v>
      </c>
      <c r="AG167" s="229">
        <f t="shared" si="502"/>
        <v>0</v>
      </c>
      <c r="AH167" s="230">
        <f t="shared" si="405"/>
        <v>0</v>
      </c>
      <c r="AI167" s="7" t="s">
        <v>46</v>
      </c>
      <c r="AJ167" s="129">
        <f t="shared" si="418"/>
        <v>6066.666666666667</v>
      </c>
      <c r="AK167" s="183">
        <f>35*2080</f>
        <v>72800</v>
      </c>
      <c r="AL167" s="339">
        <f t="shared" ref="AL167:AW167" si="503">$AJ167*AL106</f>
        <v>0</v>
      </c>
      <c r="AM167" s="339">
        <f t="shared" si="503"/>
        <v>0</v>
      </c>
      <c r="AN167" s="339">
        <f t="shared" si="503"/>
        <v>0</v>
      </c>
      <c r="AO167" s="339">
        <f t="shared" si="503"/>
        <v>0</v>
      </c>
      <c r="AP167" s="339">
        <f t="shared" si="503"/>
        <v>0</v>
      </c>
      <c r="AQ167" s="339">
        <f t="shared" si="503"/>
        <v>0</v>
      </c>
      <c r="AR167" s="339">
        <f t="shared" si="503"/>
        <v>0</v>
      </c>
      <c r="AS167" s="339">
        <f t="shared" si="503"/>
        <v>0</v>
      </c>
      <c r="AT167" s="339">
        <f t="shared" si="503"/>
        <v>0</v>
      </c>
      <c r="AU167" s="339">
        <f t="shared" si="503"/>
        <v>0</v>
      </c>
      <c r="AV167" s="339">
        <f t="shared" si="503"/>
        <v>0</v>
      </c>
      <c r="AW167" s="339">
        <f t="shared" si="503"/>
        <v>0</v>
      </c>
      <c r="AX167" s="341">
        <f t="shared" si="407"/>
        <v>0</v>
      </c>
      <c r="AY167" s="7" t="s">
        <v>46</v>
      </c>
      <c r="AZ167" s="129">
        <f t="shared" si="420"/>
        <v>6066.666666666667</v>
      </c>
      <c r="BA167" s="183">
        <f>35*2080</f>
        <v>72800</v>
      </c>
      <c r="BB167" s="456">
        <f t="shared" si="499"/>
        <v>6066.666666666667</v>
      </c>
      <c r="BC167" s="456">
        <f t="shared" ref="BC167:BM167" si="504">$AZ167*BC106</f>
        <v>6066.666666666667</v>
      </c>
      <c r="BD167" s="456">
        <f t="shared" si="504"/>
        <v>6066.666666666667</v>
      </c>
      <c r="BE167" s="456">
        <f t="shared" si="504"/>
        <v>6066.666666666667</v>
      </c>
      <c r="BF167" s="456">
        <f t="shared" si="504"/>
        <v>6066.666666666667</v>
      </c>
      <c r="BG167" s="456">
        <f t="shared" si="504"/>
        <v>6066.666666666667</v>
      </c>
      <c r="BH167" s="456">
        <f t="shared" si="504"/>
        <v>6066.666666666667</v>
      </c>
      <c r="BI167" s="456">
        <f t="shared" si="504"/>
        <v>6066.666666666667</v>
      </c>
      <c r="BJ167" s="456">
        <f t="shared" si="504"/>
        <v>6066.666666666667</v>
      </c>
      <c r="BK167" s="456">
        <f t="shared" si="504"/>
        <v>6066.666666666667</v>
      </c>
      <c r="BL167" s="456">
        <f t="shared" si="504"/>
        <v>6066.666666666667</v>
      </c>
      <c r="BM167" s="456">
        <f t="shared" si="504"/>
        <v>6066.666666666667</v>
      </c>
      <c r="BN167" s="428">
        <f t="shared" si="410"/>
        <v>72800</v>
      </c>
      <c r="BO167" s="7" t="s">
        <v>46</v>
      </c>
      <c r="BP167" s="129">
        <f t="shared" si="422"/>
        <v>6066.666666666667</v>
      </c>
      <c r="BQ167" s="183">
        <f>35*2080</f>
        <v>72800</v>
      </c>
      <c r="BR167" s="456">
        <f t="shared" ref="BR167:CC167" si="505">$BP167*BR106</f>
        <v>6066.666666666667</v>
      </c>
      <c r="BS167" s="456">
        <f t="shared" si="505"/>
        <v>6066.666666666667</v>
      </c>
      <c r="BT167" s="456">
        <f t="shared" si="505"/>
        <v>6066.666666666667</v>
      </c>
      <c r="BU167" s="456">
        <f t="shared" si="505"/>
        <v>6066.666666666667</v>
      </c>
      <c r="BV167" s="456">
        <f t="shared" si="505"/>
        <v>6066.666666666667</v>
      </c>
      <c r="BW167" s="456">
        <f t="shared" si="505"/>
        <v>6066.666666666667</v>
      </c>
      <c r="BX167" s="456">
        <f t="shared" si="505"/>
        <v>6066.666666666667</v>
      </c>
      <c r="BY167" s="456">
        <f t="shared" si="505"/>
        <v>6066.666666666667</v>
      </c>
      <c r="BZ167" s="456">
        <f t="shared" si="505"/>
        <v>6066.666666666667</v>
      </c>
      <c r="CA167" s="456">
        <f t="shared" si="505"/>
        <v>6066.666666666667</v>
      </c>
      <c r="CB167" s="456">
        <f t="shared" si="505"/>
        <v>6066.666666666667</v>
      </c>
      <c r="CC167" s="456">
        <f t="shared" si="505"/>
        <v>6066.666666666667</v>
      </c>
      <c r="CD167" s="428">
        <f t="shared" si="413"/>
        <v>72800</v>
      </c>
    </row>
    <row r="168" spans="2:82" outlineLevel="1" x14ac:dyDescent="0.2">
      <c r="B168" s="75" t="s">
        <v>133</v>
      </c>
      <c r="C168" s="7" t="s">
        <v>46</v>
      </c>
      <c r="D168" s="129">
        <f>40000/12</f>
        <v>3333.3333333333335</v>
      </c>
      <c r="E168" s="183"/>
      <c r="F168" s="139">
        <f t="shared" si="474"/>
        <v>0</v>
      </c>
      <c r="G168" s="139">
        <f t="shared" si="474"/>
        <v>0</v>
      </c>
      <c r="H168" s="139">
        <f t="shared" si="474"/>
        <v>0</v>
      </c>
      <c r="I168" s="139">
        <f t="shared" si="474"/>
        <v>0</v>
      </c>
      <c r="J168" s="139">
        <f t="shared" si="474"/>
        <v>0</v>
      </c>
      <c r="K168" s="139">
        <f t="shared" si="474"/>
        <v>0</v>
      </c>
      <c r="L168" s="139">
        <f t="shared" si="474"/>
        <v>0</v>
      </c>
      <c r="M168" s="139">
        <f t="shared" si="484"/>
        <v>0</v>
      </c>
      <c r="N168" s="139">
        <f t="shared" si="484"/>
        <v>0</v>
      </c>
      <c r="O168" s="139">
        <f t="shared" si="484"/>
        <v>0</v>
      </c>
      <c r="P168" s="139">
        <f t="shared" si="484"/>
        <v>0</v>
      </c>
      <c r="Q168" s="139">
        <f t="shared" si="484"/>
        <v>0</v>
      </c>
      <c r="R168" s="142">
        <f t="shared" si="403"/>
        <v>0</v>
      </c>
      <c r="S168" s="7" t="s">
        <v>46</v>
      </c>
      <c r="T168" s="129">
        <f t="shared" si="416"/>
        <v>3333.3333333333335</v>
      </c>
      <c r="U168" s="183">
        <v>40000</v>
      </c>
      <c r="V168" s="229">
        <f t="shared" ref="V168:AG168" si="506">$T168*V107</f>
        <v>0</v>
      </c>
      <c r="W168" s="229">
        <f t="shared" si="506"/>
        <v>0</v>
      </c>
      <c r="X168" s="229">
        <f t="shared" si="506"/>
        <v>0</v>
      </c>
      <c r="Y168" s="229">
        <f t="shared" si="506"/>
        <v>0</v>
      </c>
      <c r="Z168" s="229">
        <f t="shared" si="506"/>
        <v>0</v>
      </c>
      <c r="AA168" s="229">
        <f t="shared" si="506"/>
        <v>0</v>
      </c>
      <c r="AB168" s="229">
        <f t="shared" si="506"/>
        <v>0</v>
      </c>
      <c r="AC168" s="229">
        <f t="shared" si="506"/>
        <v>0</v>
      </c>
      <c r="AD168" s="229">
        <f t="shared" si="506"/>
        <v>0</v>
      </c>
      <c r="AE168" s="229">
        <f t="shared" si="506"/>
        <v>0</v>
      </c>
      <c r="AF168" s="229">
        <f t="shared" si="506"/>
        <v>0</v>
      </c>
      <c r="AG168" s="229">
        <f t="shared" si="506"/>
        <v>0</v>
      </c>
      <c r="AH168" s="230">
        <f t="shared" si="405"/>
        <v>0</v>
      </c>
      <c r="AI168" s="7" t="s">
        <v>46</v>
      </c>
      <c r="AJ168" s="129">
        <f t="shared" si="418"/>
        <v>6066.666666666667</v>
      </c>
      <c r="AK168" s="183">
        <f>35*2080</f>
        <v>72800</v>
      </c>
      <c r="AL168" s="339">
        <f t="shared" ref="AL168:AW168" si="507">$AJ168*AL107</f>
        <v>0</v>
      </c>
      <c r="AM168" s="339">
        <f t="shared" si="507"/>
        <v>0</v>
      </c>
      <c r="AN168" s="339">
        <f t="shared" si="507"/>
        <v>0</v>
      </c>
      <c r="AO168" s="339">
        <f t="shared" si="507"/>
        <v>0</v>
      </c>
      <c r="AP168" s="339">
        <f t="shared" si="507"/>
        <v>0</v>
      </c>
      <c r="AQ168" s="339">
        <f t="shared" si="507"/>
        <v>0</v>
      </c>
      <c r="AR168" s="339">
        <f t="shared" si="507"/>
        <v>0</v>
      </c>
      <c r="AS168" s="339">
        <f t="shared" si="507"/>
        <v>0</v>
      </c>
      <c r="AT168" s="339">
        <f t="shared" si="507"/>
        <v>0</v>
      </c>
      <c r="AU168" s="339">
        <f t="shared" si="507"/>
        <v>0</v>
      </c>
      <c r="AV168" s="339">
        <f t="shared" si="507"/>
        <v>0</v>
      </c>
      <c r="AW168" s="339">
        <f t="shared" si="507"/>
        <v>0</v>
      </c>
      <c r="AX168" s="341">
        <f t="shared" si="407"/>
        <v>0</v>
      </c>
      <c r="AY168" s="7" t="s">
        <v>46</v>
      </c>
      <c r="AZ168" s="129">
        <f t="shared" si="420"/>
        <v>6066.666666666667</v>
      </c>
      <c r="BA168" s="183">
        <f>35*2080</f>
        <v>72800</v>
      </c>
      <c r="BB168" s="456">
        <f t="shared" si="499"/>
        <v>0</v>
      </c>
      <c r="BC168" s="427">
        <f t="shared" ref="BC168:BM168" si="508">$T168*BC109</f>
        <v>0</v>
      </c>
      <c r="BD168" s="427">
        <f t="shared" si="508"/>
        <v>0</v>
      </c>
      <c r="BE168" s="427">
        <f t="shared" si="508"/>
        <v>0</v>
      </c>
      <c r="BF168" s="427">
        <f t="shared" si="508"/>
        <v>0</v>
      </c>
      <c r="BG168" s="427">
        <f t="shared" si="508"/>
        <v>0</v>
      </c>
      <c r="BH168" s="427">
        <f t="shared" si="508"/>
        <v>0</v>
      </c>
      <c r="BI168" s="427">
        <f t="shared" si="508"/>
        <v>0</v>
      </c>
      <c r="BJ168" s="427">
        <f t="shared" si="508"/>
        <v>0</v>
      </c>
      <c r="BK168" s="427">
        <f t="shared" si="508"/>
        <v>0</v>
      </c>
      <c r="BL168" s="427">
        <f t="shared" si="508"/>
        <v>0</v>
      </c>
      <c r="BM168" s="427">
        <f t="shared" si="508"/>
        <v>0</v>
      </c>
      <c r="BN168" s="428">
        <f t="shared" si="410"/>
        <v>0</v>
      </c>
      <c r="BO168" s="7" t="s">
        <v>46</v>
      </c>
      <c r="BP168" s="129">
        <f t="shared" si="422"/>
        <v>6066.666666666667</v>
      </c>
      <c r="BQ168" s="183">
        <f>35*2080</f>
        <v>72800</v>
      </c>
      <c r="BR168" s="456">
        <f t="shared" ref="BR168:CC168" si="509">$BP168*BR107</f>
        <v>0</v>
      </c>
      <c r="BS168" s="456">
        <f t="shared" si="509"/>
        <v>0</v>
      </c>
      <c r="BT168" s="456">
        <f t="shared" si="509"/>
        <v>0</v>
      </c>
      <c r="BU168" s="456">
        <f t="shared" si="509"/>
        <v>0</v>
      </c>
      <c r="BV168" s="456">
        <f t="shared" si="509"/>
        <v>0</v>
      </c>
      <c r="BW168" s="456">
        <f t="shared" si="509"/>
        <v>0</v>
      </c>
      <c r="BX168" s="456">
        <f t="shared" si="509"/>
        <v>0</v>
      </c>
      <c r="BY168" s="456">
        <f t="shared" si="509"/>
        <v>0</v>
      </c>
      <c r="BZ168" s="456">
        <f t="shared" si="509"/>
        <v>0</v>
      </c>
      <c r="CA168" s="456">
        <f t="shared" si="509"/>
        <v>0</v>
      </c>
      <c r="CB168" s="456">
        <f t="shared" si="509"/>
        <v>0</v>
      </c>
      <c r="CC168" s="456">
        <f t="shared" si="509"/>
        <v>0</v>
      </c>
      <c r="CD168" s="428">
        <f t="shared" si="413"/>
        <v>0</v>
      </c>
    </row>
    <row r="169" spans="2:82" outlineLevel="1" x14ac:dyDescent="0.2">
      <c r="B169" s="75" t="s">
        <v>134</v>
      </c>
      <c r="C169" s="7" t="s">
        <v>46</v>
      </c>
      <c r="D169" s="129">
        <f>40000/12</f>
        <v>3333.3333333333335</v>
      </c>
      <c r="E169" s="183"/>
      <c r="F169" s="139">
        <f t="shared" si="474"/>
        <v>0</v>
      </c>
      <c r="G169" s="139">
        <f t="shared" si="474"/>
        <v>0</v>
      </c>
      <c r="H169" s="139">
        <f t="shared" si="474"/>
        <v>0</v>
      </c>
      <c r="I169" s="139">
        <f t="shared" si="474"/>
        <v>0</v>
      </c>
      <c r="J169" s="139">
        <f t="shared" si="474"/>
        <v>0</v>
      </c>
      <c r="K169" s="139">
        <f t="shared" si="474"/>
        <v>0</v>
      </c>
      <c r="L169" s="139">
        <f t="shared" si="474"/>
        <v>0</v>
      </c>
      <c r="M169" s="139">
        <f t="shared" si="484"/>
        <v>0</v>
      </c>
      <c r="N169" s="139">
        <f t="shared" si="484"/>
        <v>0</v>
      </c>
      <c r="O169" s="139">
        <f t="shared" si="484"/>
        <v>0</v>
      </c>
      <c r="P169" s="139">
        <f t="shared" si="484"/>
        <v>0</v>
      </c>
      <c r="Q169" s="139">
        <f t="shared" si="484"/>
        <v>0</v>
      </c>
      <c r="R169" s="142">
        <f t="shared" si="403"/>
        <v>0</v>
      </c>
      <c r="S169" s="7" t="s">
        <v>46</v>
      </c>
      <c r="T169" s="129">
        <f t="shared" si="416"/>
        <v>3333.3333333333335</v>
      </c>
      <c r="U169" s="183">
        <v>40000</v>
      </c>
      <c r="V169" s="229">
        <f t="shared" ref="V169:AG169" si="510">$T169*V108</f>
        <v>0</v>
      </c>
      <c r="W169" s="229">
        <f t="shared" si="510"/>
        <v>0</v>
      </c>
      <c r="X169" s="229">
        <f t="shared" si="510"/>
        <v>0</v>
      </c>
      <c r="Y169" s="229">
        <f t="shared" si="510"/>
        <v>0</v>
      </c>
      <c r="Z169" s="229">
        <f t="shared" si="510"/>
        <v>0</v>
      </c>
      <c r="AA169" s="229">
        <f t="shared" si="510"/>
        <v>0</v>
      </c>
      <c r="AB169" s="229">
        <f t="shared" si="510"/>
        <v>0</v>
      </c>
      <c r="AC169" s="229">
        <f t="shared" si="510"/>
        <v>0</v>
      </c>
      <c r="AD169" s="229">
        <f t="shared" si="510"/>
        <v>0</v>
      </c>
      <c r="AE169" s="229">
        <f t="shared" si="510"/>
        <v>0</v>
      </c>
      <c r="AF169" s="229">
        <f t="shared" si="510"/>
        <v>0</v>
      </c>
      <c r="AG169" s="229">
        <f t="shared" si="510"/>
        <v>0</v>
      </c>
      <c r="AH169" s="230">
        <f t="shared" si="405"/>
        <v>0</v>
      </c>
      <c r="AI169" s="7" t="s">
        <v>46</v>
      </c>
      <c r="AJ169" s="129">
        <f t="shared" si="418"/>
        <v>3333.3333333333335</v>
      </c>
      <c r="AK169" s="183">
        <v>40000</v>
      </c>
      <c r="AL169" s="339">
        <f t="shared" ref="AL169:AW169" si="511">$AJ169*AL108</f>
        <v>0</v>
      </c>
      <c r="AM169" s="339">
        <f t="shared" si="511"/>
        <v>0</v>
      </c>
      <c r="AN169" s="339">
        <f t="shared" si="511"/>
        <v>0</v>
      </c>
      <c r="AO169" s="339">
        <f t="shared" si="511"/>
        <v>0</v>
      </c>
      <c r="AP169" s="339">
        <f t="shared" si="511"/>
        <v>0</v>
      </c>
      <c r="AQ169" s="339">
        <f t="shared" si="511"/>
        <v>0</v>
      </c>
      <c r="AR169" s="339">
        <f t="shared" si="511"/>
        <v>0</v>
      </c>
      <c r="AS169" s="339">
        <f t="shared" si="511"/>
        <v>0</v>
      </c>
      <c r="AT169" s="339">
        <f t="shared" si="511"/>
        <v>0</v>
      </c>
      <c r="AU169" s="339">
        <f t="shared" si="511"/>
        <v>0</v>
      </c>
      <c r="AV169" s="339">
        <f t="shared" si="511"/>
        <v>0</v>
      </c>
      <c r="AW169" s="339">
        <f t="shared" si="511"/>
        <v>0</v>
      </c>
      <c r="AX169" s="341">
        <f t="shared" si="407"/>
        <v>0</v>
      </c>
      <c r="AY169" s="7" t="s">
        <v>46</v>
      </c>
      <c r="AZ169" s="129">
        <f t="shared" si="420"/>
        <v>6066.666666666667</v>
      </c>
      <c r="BA169" s="183">
        <f>35*2080</f>
        <v>72800</v>
      </c>
      <c r="BB169" s="456">
        <f t="shared" si="499"/>
        <v>0</v>
      </c>
      <c r="BC169" s="427">
        <f t="shared" ref="BC169:BM169" si="512">$T169*BC108</f>
        <v>0</v>
      </c>
      <c r="BD169" s="427">
        <f t="shared" si="512"/>
        <v>0</v>
      </c>
      <c r="BE169" s="427">
        <f t="shared" si="512"/>
        <v>0</v>
      </c>
      <c r="BF169" s="427">
        <f t="shared" si="512"/>
        <v>0</v>
      </c>
      <c r="BG169" s="427">
        <f t="shared" si="512"/>
        <v>0</v>
      </c>
      <c r="BH169" s="427">
        <f t="shared" si="512"/>
        <v>0</v>
      </c>
      <c r="BI169" s="427">
        <f t="shared" si="512"/>
        <v>0</v>
      </c>
      <c r="BJ169" s="427">
        <f t="shared" si="512"/>
        <v>0</v>
      </c>
      <c r="BK169" s="427">
        <f t="shared" si="512"/>
        <v>0</v>
      </c>
      <c r="BL169" s="427">
        <f t="shared" si="512"/>
        <v>0</v>
      </c>
      <c r="BM169" s="427">
        <f t="shared" si="512"/>
        <v>0</v>
      </c>
      <c r="BN169" s="428">
        <f t="shared" si="410"/>
        <v>0</v>
      </c>
      <c r="BO169" s="7" t="s">
        <v>46</v>
      </c>
      <c r="BP169" s="129">
        <f t="shared" si="422"/>
        <v>6066.666666666667</v>
      </c>
      <c r="BQ169" s="183">
        <f>35*2080</f>
        <v>72800</v>
      </c>
      <c r="BR169" s="456">
        <f t="shared" ref="BR169:CC169" si="513">$BP169*BR108</f>
        <v>0</v>
      </c>
      <c r="BS169" s="456">
        <f t="shared" si="513"/>
        <v>0</v>
      </c>
      <c r="BT169" s="456">
        <f t="shared" si="513"/>
        <v>0</v>
      </c>
      <c r="BU169" s="456">
        <f t="shared" si="513"/>
        <v>0</v>
      </c>
      <c r="BV169" s="456">
        <f t="shared" si="513"/>
        <v>0</v>
      </c>
      <c r="BW169" s="456">
        <f t="shared" si="513"/>
        <v>0</v>
      </c>
      <c r="BX169" s="456">
        <f t="shared" si="513"/>
        <v>0</v>
      </c>
      <c r="BY169" s="456">
        <f t="shared" si="513"/>
        <v>0</v>
      </c>
      <c r="BZ169" s="456">
        <f t="shared" si="513"/>
        <v>0</v>
      </c>
      <c r="CA169" s="456">
        <f t="shared" si="513"/>
        <v>0</v>
      </c>
      <c r="CB169" s="456">
        <f t="shared" si="513"/>
        <v>0</v>
      </c>
      <c r="CC169" s="456">
        <f t="shared" si="513"/>
        <v>0</v>
      </c>
      <c r="CD169" s="428">
        <f t="shared" si="413"/>
        <v>0</v>
      </c>
    </row>
    <row r="170" spans="2:82" outlineLevel="1" x14ac:dyDescent="0.2">
      <c r="B170" s="75" t="s">
        <v>135</v>
      </c>
      <c r="C170" s="7" t="s">
        <v>46</v>
      </c>
      <c r="D170" s="90">
        <v>0</v>
      </c>
      <c r="E170" s="183"/>
      <c r="F170" s="139">
        <f t="shared" si="474"/>
        <v>0</v>
      </c>
      <c r="G170" s="139">
        <f t="shared" si="474"/>
        <v>0</v>
      </c>
      <c r="H170" s="139">
        <f t="shared" si="474"/>
        <v>0</v>
      </c>
      <c r="I170" s="139">
        <f t="shared" si="474"/>
        <v>0</v>
      </c>
      <c r="J170" s="139">
        <f t="shared" si="474"/>
        <v>0</v>
      </c>
      <c r="K170" s="139">
        <f t="shared" si="474"/>
        <v>0</v>
      </c>
      <c r="L170" s="139">
        <f t="shared" si="474"/>
        <v>0</v>
      </c>
      <c r="M170" s="139">
        <f t="shared" si="484"/>
        <v>0</v>
      </c>
      <c r="N170" s="139">
        <f t="shared" si="484"/>
        <v>0</v>
      </c>
      <c r="O170" s="139">
        <f t="shared" si="484"/>
        <v>0</v>
      </c>
      <c r="P170" s="139">
        <f t="shared" si="484"/>
        <v>0</v>
      </c>
      <c r="Q170" s="139">
        <f t="shared" si="484"/>
        <v>0</v>
      </c>
      <c r="R170" s="142">
        <f t="shared" si="403"/>
        <v>0</v>
      </c>
      <c r="S170" s="7" t="s">
        <v>46</v>
      </c>
      <c r="T170" s="129">
        <f t="shared" si="416"/>
        <v>3333.3333333333335</v>
      </c>
      <c r="U170" s="183">
        <v>40000</v>
      </c>
      <c r="V170" s="229">
        <f t="shared" ref="V170:AG170" si="514">$T170*V109</f>
        <v>0</v>
      </c>
      <c r="W170" s="229">
        <f t="shared" si="514"/>
        <v>0</v>
      </c>
      <c r="X170" s="229">
        <f t="shared" si="514"/>
        <v>0</v>
      </c>
      <c r="Y170" s="229">
        <f t="shared" si="514"/>
        <v>0</v>
      </c>
      <c r="Z170" s="229">
        <f t="shared" si="514"/>
        <v>0</v>
      </c>
      <c r="AA170" s="229">
        <f t="shared" si="514"/>
        <v>0</v>
      </c>
      <c r="AB170" s="229">
        <f t="shared" si="514"/>
        <v>0</v>
      </c>
      <c r="AC170" s="229">
        <f t="shared" si="514"/>
        <v>0</v>
      </c>
      <c r="AD170" s="229">
        <f t="shared" si="514"/>
        <v>0</v>
      </c>
      <c r="AE170" s="229">
        <f t="shared" si="514"/>
        <v>0</v>
      </c>
      <c r="AF170" s="229">
        <f t="shared" si="514"/>
        <v>0</v>
      </c>
      <c r="AG170" s="229">
        <f t="shared" si="514"/>
        <v>0</v>
      </c>
      <c r="AH170" s="230">
        <f t="shared" si="405"/>
        <v>0</v>
      </c>
      <c r="AI170" s="7" t="s">
        <v>46</v>
      </c>
      <c r="AJ170" s="129">
        <f t="shared" si="418"/>
        <v>3333.3333333333335</v>
      </c>
      <c r="AK170" s="183">
        <v>40000</v>
      </c>
      <c r="AL170" s="339">
        <f t="shared" ref="AL170:AW170" si="515">$AJ170*AL109</f>
        <v>0</v>
      </c>
      <c r="AM170" s="339">
        <f t="shared" si="515"/>
        <v>0</v>
      </c>
      <c r="AN170" s="339">
        <f t="shared" si="515"/>
        <v>0</v>
      </c>
      <c r="AO170" s="339">
        <f t="shared" si="515"/>
        <v>0</v>
      </c>
      <c r="AP170" s="339">
        <f t="shared" si="515"/>
        <v>0</v>
      </c>
      <c r="AQ170" s="339">
        <f t="shared" si="515"/>
        <v>0</v>
      </c>
      <c r="AR170" s="339">
        <f t="shared" si="515"/>
        <v>0</v>
      </c>
      <c r="AS170" s="339">
        <f t="shared" si="515"/>
        <v>0</v>
      </c>
      <c r="AT170" s="339">
        <f t="shared" si="515"/>
        <v>0</v>
      </c>
      <c r="AU170" s="339">
        <f t="shared" si="515"/>
        <v>0</v>
      </c>
      <c r="AV170" s="339">
        <f t="shared" si="515"/>
        <v>0</v>
      </c>
      <c r="AW170" s="339">
        <f t="shared" si="515"/>
        <v>0</v>
      </c>
      <c r="AX170" s="341">
        <f t="shared" si="407"/>
        <v>0</v>
      </c>
      <c r="AY170" s="7" t="s">
        <v>46</v>
      </c>
      <c r="AZ170" s="129">
        <f t="shared" si="420"/>
        <v>6066.666666666667</v>
      </c>
      <c r="BA170" s="183">
        <f>35*2080</f>
        <v>72800</v>
      </c>
      <c r="BB170" s="456">
        <f t="shared" si="499"/>
        <v>0</v>
      </c>
      <c r="BC170" s="427">
        <f t="shared" ref="BC170:BM170" si="516">$T170*BC109</f>
        <v>0</v>
      </c>
      <c r="BD170" s="427">
        <f t="shared" si="516"/>
        <v>0</v>
      </c>
      <c r="BE170" s="427">
        <f t="shared" si="516"/>
        <v>0</v>
      </c>
      <c r="BF170" s="427">
        <f t="shared" si="516"/>
        <v>0</v>
      </c>
      <c r="BG170" s="427">
        <f t="shared" si="516"/>
        <v>0</v>
      </c>
      <c r="BH170" s="427">
        <f t="shared" si="516"/>
        <v>0</v>
      </c>
      <c r="BI170" s="427">
        <f t="shared" si="516"/>
        <v>0</v>
      </c>
      <c r="BJ170" s="427">
        <f t="shared" si="516"/>
        <v>0</v>
      </c>
      <c r="BK170" s="427">
        <f t="shared" si="516"/>
        <v>0</v>
      </c>
      <c r="BL170" s="427">
        <f t="shared" si="516"/>
        <v>0</v>
      </c>
      <c r="BM170" s="427">
        <f t="shared" si="516"/>
        <v>0</v>
      </c>
      <c r="BN170" s="428">
        <f t="shared" si="410"/>
        <v>0</v>
      </c>
      <c r="BO170" s="7" t="s">
        <v>46</v>
      </c>
      <c r="BP170" s="129">
        <f t="shared" si="422"/>
        <v>6066.666666666667</v>
      </c>
      <c r="BQ170" s="183">
        <f>35*2080</f>
        <v>72800</v>
      </c>
      <c r="BR170" s="456">
        <f t="shared" ref="BR170:CC170" si="517">$BP170*BR109</f>
        <v>0</v>
      </c>
      <c r="BS170" s="456">
        <f t="shared" si="517"/>
        <v>0</v>
      </c>
      <c r="BT170" s="456">
        <f t="shared" si="517"/>
        <v>0</v>
      </c>
      <c r="BU170" s="456">
        <f t="shared" si="517"/>
        <v>0</v>
      </c>
      <c r="BV170" s="456">
        <f t="shared" si="517"/>
        <v>0</v>
      </c>
      <c r="BW170" s="456">
        <f t="shared" si="517"/>
        <v>0</v>
      </c>
      <c r="BX170" s="456">
        <f t="shared" si="517"/>
        <v>0</v>
      </c>
      <c r="BY170" s="456">
        <f t="shared" si="517"/>
        <v>0</v>
      </c>
      <c r="BZ170" s="456">
        <f t="shared" si="517"/>
        <v>0</v>
      </c>
      <c r="CA170" s="456">
        <f t="shared" si="517"/>
        <v>0</v>
      </c>
      <c r="CB170" s="456">
        <f t="shared" si="517"/>
        <v>0</v>
      </c>
      <c r="CC170" s="456">
        <f t="shared" si="517"/>
        <v>0</v>
      </c>
      <c r="CD170" s="428">
        <f t="shared" si="413"/>
        <v>0</v>
      </c>
    </row>
    <row r="171" spans="2:82" outlineLevel="1" x14ac:dyDescent="0.2">
      <c r="B171" s="75" t="s">
        <v>136</v>
      </c>
      <c r="C171" s="7" t="s">
        <v>46</v>
      </c>
      <c r="D171" s="90">
        <v>0</v>
      </c>
      <c r="E171" s="183"/>
      <c r="F171" s="139">
        <f t="shared" ref="F171:L180" si="518">$D171*F112</f>
        <v>0</v>
      </c>
      <c r="G171" s="139">
        <f t="shared" si="518"/>
        <v>0</v>
      </c>
      <c r="H171" s="139">
        <f t="shared" si="518"/>
        <v>0</v>
      </c>
      <c r="I171" s="139">
        <f t="shared" si="518"/>
        <v>0</v>
      </c>
      <c r="J171" s="139">
        <f t="shared" si="518"/>
        <v>0</v>
      </c>
      <c r="K171" s="139">
        <f t="shared" si="518"/>
        <v>0</v>
      </c>
      <c r="L171" s="139">
        <f t="shared" si="518"/>
        <v>0</v>
      </c>
      <c r="M171" s="139">
        <f t="shared" si="484"/>
        <v>0</v>
      </c>
      <c r="N171" s="139">
        <f t="shared" si="484"/>
        <v>0</v>
      </c>
      <c r="O171" s="139">
        <f t="shared" si="484"/>
        <v>0</v>
      </c>
      <c r="P171" s="139">
        <f t="shared" si="484"/>
        <v>0</v>
      </c>
      <c r="Q171" s="139">
        <f t="shared" si="484"/>
        <v>0</v>
      </c>
      <c r="R171" s="142">
        <f t="shared" si="403"/>
        <v>0</v>
      </c>
      <c r="S171" s="7" t="s">
        <v>46</v>
      </c>
      <c r="T171" s="129">
        <f t="shared" si="416"/>
        <v>3333.3333333333335</v>
      </c>
      <c r="U171" s="183">
        <v>40000</v>
      </c>
      <c r="V171" s="229">
        <f t="shared" ref="V171:AG171" si="519">$T171*V110</f>
        <v>0</v>
      </c>
      <c r="W171" s="229">
        <f t="shared" si="519"/>
        <v>0</v>
      </c>
      <c r="X171" s="229">
        <f t="shared" si="519"/>
        <v>0</v>
      </c>
      <c r="Y171" s="229">
        <f t="shared" si="519"/>
        <v>0</v>
      </c>
      <c r="Z171" s="229">
        <f t="shared" si="519"/>
        <v>0</v>
      </c>
      <c r="AA171" s="229">
        <f t="shared" si="519"/>
        <v>0</v>
      </c>
      <c r="AB171" s="228">
        <f t="shared" si="519"/>
        <v>0</v>
      </c>
      <c r="AC171" s="228">
        <f t="shared" si="519"/>
        <v>0</v>
      </c>
      <c r="AD171" s="228">
        <f t="shared" si="519"/>
        <v>0</v>
      </c>
      <c r="AE171" s="228">
        <f t="shared" si="519"/>
        <v>0</v>
      </c>
      <c r="AF171" s="228">
        <f t="shared" si="519"/>
        <v>0</v>
      </c>
      <c r="AG171" s="228">
        <f t="shared" si="519"/>
        <v>0</v>
      </c>
      <c r="AH171" s="230">
        <f t="shared" si="405"/>
        <v>0</v>
      </c>
      <c r="AI171" s="7" t="s">
        <v>46</v>
      </c>
      <c r="AJ171" s="129">
        <f t="shared" si="418"/>
        <v>3333.3333333333335</v>
      </c>
      <c r="AK171" s="183">
        <v>40000</v>
      </c>
      <c r="AL171" s="339">
        <f t="shared" ref="AL171:AW171" si="520">$AJ171*AL110</f>
        <v>0</v>
      </c>
      <c r="AM171" s="339">
        <f t="shared" si="520"/>
        <v>0</v>
      </c>
      <c r="AN171" s="339">
        <f t="shared" si="520"/>
        <v>0</v>
      </c>
      <c r="AO171" s="339">
        <f t="shared" si="520"/>
        <v>0</v>
      </c>
      <c r="AP171" s="339">
        <f t="shared" si="520"/>
        <v>0</v>
      </c>
      <c r="AQ171" s="339">
        <f t="shared" si="520"/>
        <v>0</v>
      </c>
      <c r="AR171" s="339">
        <f t="shared" si="520"/>
        <v>0</v>
      </c>
      <c r="AS171" s="339">
        <f t="shared" si="520"/>
        <v>0</v>
      </c>
      <c r="AT171" s="339">
        <f t="shared" si="520"/>
        <v>0</v>
      </c>
      <c r="AU171" s="339">
        <f t="shared" si="520"/>
        <v>0</v>
      </c>
      <c r="AV171" s="339">
        <f t="shared" si="520"/>
        <v>0</v>
      </c>
      <c r="AW171" s="339">
        <f t="shared" si="520"/>
        <v>0</v>
      </c>
      <c r="AX171" s="341">
        <f t="shared" si="407"/>
        <v>0</v>
      </c>
      <c r="AY171" s="7" t="s">
        <v>46</v>
      </c>
      <c r="AZ171" s="129">
        <f t="shared" si="420"/>
        <v>5200</v>
      </c>
      <c r="BA171" s="183">
        <f>30*2080</f>
        <v>62400</v>
      </c>
      <c r="BB171" s="456">
        <f t="shared" si="499"/>
        <v>5200</v>
      </c>
      <c r="BC171" s="456">
        <f t="shared" ref="BC171:BM171" si="521">$AZ171*BC110</f>
        <v>5200</v>
      </c>
      <c r="BD171" s="456">
        <f t="shared" si="521"/>
        <v>5200</v>
      </c>
      <c r="BE171" s="456">
        <f t="shared" si="521"/>
        <v>5200</v>
      </c>
      <c r="BF171" s="456">
        <f t="shared" si="521"/>
        <v>5200</v>
      </c>
      <c r="BG171" s="456">
        <f t="shared" si="521"/>
        <v>5200</v>
      </c>
      <c r="BH171" s="456">
        <f t="shared" si="521"/>
        <v>5200</v>
      </c>
      <c r="BI171" s="456">
        <f t="shared" si="521"/>
        <v>5200</v>
      </c>
      <c r="BJ171" s="456">
        <f t="shared" si="521"/>
        <v>5200</v>
      </c>
      <c r="BK171" s="456">
        <f t="shared" si="521"/>
        <v>5200</v>
      </c>
      <c r="BL171" s="456">
        <f t="shared" si="521"/>
        <v>5200</v>
      </c>
      <c r="BM171" s="456">
        <f t="shared" si="521"/>
        <v>5200</v>
      </c>
      <c r="BN171" s="428">
        <f t="shared" si="410"/>
        <v>62400</v>
      </c>
      <c r="BO171" s="7" t="s">
        <v>46</v>
      </c>
      <c r="BP171" s="129">
        <f t="shared" si="422"/>
        <v>5200</v>
      </c>
      <c r="BQ171" s="183">
        <f>30*2080</f>
        <v>62400</v>
      </c>
      <c r="BR171" s="456">
        <f t="shared" ref="BR171:CC171" si="522">$BP171*BR110</f>
        <v>5200</v>
      </c>
      <c r="BS171" s="456">
        <f t="shared" si="522"/>
        <v>5200</v>
      </c>
      <c r="BT171" s="456">
        <f t="shared" si="522"/>
        <v>5200</v>
      </c>
      <c r="BU171" s="456">
        <f t="shared" si="522"/>
        <v>5200</v>
      </c>
      <c r="BV171" s="456">
        <f t="shared" si="522"/>
        <v>5200</v>
      </c>
      <c r="BW171" s="456">
        <f t="shared" si="522"/>
        <v>5200</v>
      </c>
      <c r="BX171" s="456">
        <f t="shared" si="522"/>
        <v>5200</v>
      </c>
      <c r="BY171" s="456">
        <f t="shared" si="522"/>
        <v>5200</v>
      </c>
      <c r="BZ171" s="456">
        <f t="shared" si="522"/>
        <v>5200</v>
      </c>
      <c r="CA171" s="456">
        <f t="shared" si="522"/>
        <v>5200</v>
      </c>
      <c r="CB171" s="456">
        <f t="shared" si="522"/>
        <v>5200</v>
      </c>
      <c r="CC171" s="456">
        <f t="shared" si="522"/>
        <v>5200</v>
      </c>
      <c r="CD171" s="428">
        <f t="shared" si="413"/>
        <v>62400</v>
      </c>
    </row>
    <row r="172" spans="2:82" outlineLevel="1" x14ac:dyDescent="0.2">
      <c r="B172" s="75" t="s">
        <v>137</v>
      </c>
      <c r="C172" s="7" t="s">
        <v>46</v>
      </c>
      <c r="D172" s="90">
        <v>0</v>
      </c>
      <c r="E172" s="183"/>
      <c r="F172" s="139">
        <f t="shared" si="518"/>
        <v>0</v>
      </c>
      <c r="G172" s="139">
        <f t="shared" si="518"/>
        <v>0</v>
      </c>
      <c r="H172" s="139">
        <f t="shared" si="518"/>
        <v>0</v>
      </c>
      <c r="I172" s="139">
        <f t="shared" si="518"/>
        <v>0</v>
      </c>
      <c r="J172" s="139">
        <f t="shared" si="518"/>
        <v>0</v>
      </c>
      <c r="K172" s="139">
        <f t="shared" si="518"/>
        <v>0</v>
      </c>
      <c r="L172" s="139">
        <f t="shared" si="518"/>
        <v>0</v>
      </c>
      <c r="M172" s="139">
        <f t="shared" si="484"/>
        <v>0</v>
      </c>
      <c r="N172" s="139">
        <f t="shared" si="484"/>
        <v>0</v>
      </c>
      <c r="O172" s="139">
        <f t="shared" si="484"/>
        <v>0</v>
      </c>
      <c r="P172" s="139">
        <f t="shared" si="484"/>
        <v>0</v>
      </c>
      <c r="Q172" s="139">
        <f t="shared" si="484"/>
        <v>0</v>
      </c>
      <c r="R172" s="142">
        <f t="shared" si="403"/>
        <v>0</v>
      </c>
      <c r="S172" s="7" t="s">
        <v>46</v>
      </c>
      <c r="T172" s="129">
        <f t="shared" si="416"/>
        <v>3333.3333333333335</v>
      </c>
      <c r="U172" s="183">
        <v>40000</v>
      </c>
      <c r="V172" s="229">
        <f t="shared" ref="V172:AG172" si="523">$T172*V111</f>
        <v>0</v>
      </c>
      <c r="W172" s="229">
        <f t="shared" si="523"/>
        <v>0</v>
      </c>
      <c r="X172" s="229">
        <f t="shared" si="523"/>
        <v>0</v>
      </c>
      <c r="Y172" s="229">
        <f t="shared" si="523"/>
        <v>0</v>
      </c>
      <c r="Z172" s="229">
        <f t="shared" si="523"/>
        <v>0</v>
      </c>
      <c r="AA172" s="229">
        <f t="shared" si="523"/>
        <v>0</v>
      </c>
      <c r="AB172" s="229">
        <f t="shared" si="523"/>
        <v>0</v>
      </c>
      <c r="AC172" s="229">
        <f t="shared" si="523"/>
        <v>0</v>
      </c>
      <c r="AD172" s="229">
        <f t="shared" si="523"/>
        <v>0</v>
      </c>
      <c r="AE172" s="229">
        <f t="shared" si="523"/>
        <v>0</v>
      </c>
      <c r="AF172" s="229">
        <f t="shared" si="523"/>
        <v>0</v>
      </c>
      <c r="AG172" s="229">
        <f t="shared" si="523"/>
        <v>0</v>
      </c>
      <c r="AH172" s="230">
        <f t="shared" si="405"/>
        <v>0</v>
      </c>
      <c r="AI172" s="7" t="s">
        <v>46</v>
      </c>
      <c r="AJ172" s="129">
        <f t="shared" si="418"/>
        <v>3333.3333333333335</v>
      </c>
      <c r="AK172" s="183">
        <v>40000</v>
      </c>
      <c r="AL172" s="339">
        <f t="shared" ref="AL172:AW172" si="524">$AJ172*AL111</f>
        <v>0</v>
      </c>
      <c r="AM172" s="339">
        <f t="shared" si="524"/>
        <v>0</v>
      </c>
      <c r="AN172" s="339">
        <f t="shared" si="524"/>
        <v>0</v>
      </c>
      <c r="AO172" s="339">
        <f t="shared" si="524"/>
        <v>0</v>
      </c>
      <c r="AP172" s="339">
        <f t="shared" si="524"/>
        <v>0</v>
      </c>
      <c r="AQ172" s="339">
        <f t="shared" si="524"/>
        <v>0</v>
      </c>
      <c r="AR172" s="339">
        <f t="shared" si="524"/>
        <v>0</v>
      </c>
      <c r="AS172" s="339">
        <f t="shared" si="524"/>
        <v>0</v>
      </c>
      <c r="AT172" s="339">
        <f t="shared" si="524"/>
        <v>0</v>
      </c>
      <c r="AU172" s="339">
        <f t="shared" si="524"/>
        <v>0</v>
      </c>
      <c r="AV172" s="339">
        <f t="shared" si="524"/>
        <v>0</v>
      </c>
      <c r="AW172" s="339">
        <f t="shared" si="524"/>
        <v>0</v>
      </c>
      <c r="AX172" s="341">
        <f t="shared" si="407"/>
        <v>0</v>
      </c>
      <c r="AY172" s="7" t="s">
        <v>46</v>
      </c>
      <c r="AZ172" s="129">
        <f t="shared" si="420"/>
        <v>6066.666666666667</v>
      </c>
      <c r="BA172" s="183">
        <f>35*2080</f>
        <v>72800</v>
      </c>
      <c r="BB172" s="456">
        <f t="shared" si="499"/>
        <v>0</v>
      </c>
      <c r="BC172" s="456">
        <f t="shared" ref="BC172:BM172" si="525">$AZ172*BC111</f>
        <v>0</v>
      </c>
      <c r="BD172" s="456">
        <f t="shared" si="525"/>
        <v>0</v>
      </c>
      <c r="BE172" s="456">
        <f t="shared" si="525"/>
        <v>0</v>
      </c>
      <c r="BF172" s="456">
        <f t="shared" si="525"/>
        <v>0</v>
      </c>
      <c r="BG172" s="456">
        <f t="shared" si="525"/>
        <v>0</v>
      </c>
      <c r="BH172" s="456">
        <f t="shared" si="525"/>
        <v>0</v>
      </c>
      <c r="BI172" s="456">
        <f t="shared" si="525"/>
        <v>0</v>
      </c>
      <c r="BJ172" s="456">
        <f t="shared" si="525"/>
        <v>0</v>
      </c>
      <c r="BK172" s="456">
        <f t="shared" si="525"/>
        <v>0</v>
      </c>
      <c r="BL172" s="456">
        <f t="shared" si="525"/>
        <v>0</v>
      </c>
      <c r="BM172" s="456">
        <f t="shared" si="525"/>
        <v>0</v>
      </c>
      <c r="BN172" s="428">
        <f t="shared" si="410"/>
        <v>0</v>
      </c>
      <c r="BO172" s="7" t="s">
        <v>46</v>
      </c>
      <c r="BP172" s="129">
        <f t="shared" si="422"/>
        <v>6066.666666666667</v>
      </c>
      <c r="BQ172" s="183">
        <f>35*2080</f>
        <v>72800</v>
      </c>
      <c r="BR172" s="456">
        <f t="shared" ref="BR172:CC172" si="526">$BP172*BR111</f>
        <v>0</v>
      </c>
      <c r="BS172" s="456">
        <f t="shared" si="526"/>
        <v>0</v>
      </c>
      <c r="BT172" s="456">
        <f t="shared" si="526"/>
        <v>0</v>
      </c>
      <c r="BU172" s="456">
        <f t="shared" si="526"/>
        <v>0</v>
      </c>
      <c r="BV172" s="456">
        <f t="shared" si="526"/>
        <v>0</v>
      </c>
      <c r="BW172" s="456">
        <f t="shared" si="526"/>
        <v>0</v>
      </c>
      <c r="BX172" s="456">
        <f t="shared" si="526"/>
        <v>0</v>
      </c>
      <c r="BY172" s="456">
        <f t="shared" si="526"/>
        <v>0</v>
      </c>
      <c r="BZ172" s="456">
        <f t="shared" si="526"/>
        <v>0</v>
      </c>
      <c r="CA172" s="456">
        <f t="shared" si="526"/>
        <v>0</v>
      </c>
      <c r="CB172" s="456">
        <f t="shared" si="526"/>
        <v>0</v>
      </c>
      <c r="CC172" s="456">
        <f t="shared" si="526"/>
        <v>0</v>
      </c>
      <c r="CD172" s="428">
        <f t="shared" si="413"/>
        <v>0</v>
      </c>
    </row>
    <row r="173" spans="2:82" outlineLevel="1" x14ac:dyDescent="0.2">
      <c r="B173" s="75" t="s">
        <v>180</v>
      </c>
      <c r="C173" s="7" t="s">
        <v>46</v>
      </c>
      <c r="D173" s="90">
        <v>0</v>
      </c>
      <c r="E173" s="183"/>
      <c r="F173" s="139">
        <f t="shared" si="518"/>
        <v>0</v>
      </c>
      <c r="G173" s="139">
        <f t="shared" si="518"/>
        <v>0</v>
      </c>
      <c r="H173" s="139">
        <f t="shared" si="518"/>
        <v>0</v>
      </c>
      <c r="I173" s="139">
        <f t="shared" si="518"/>
        <v>0</v>
      </c>
      <c r="J173" s="139">
        <f t="shared" si="518"/>
        <v>0</v>
      </c>
      <c r="K173" s="139">
        <f t="shared" si="518"/>
        <v>0</v>
      </c>
      <c r="L173" s="139">
        <f t="shared" si="518"/>
        <v>0</v>
      </c>
      <c r="M173" s="139">
        <f t="shared" ref="M173:Q182" si="527">$D173*M114</f>
        <v>0</v>
      </c>
      <c r="N173" s="139">
        <f t="shared" si="527"/>
        <v>0</v>
      </c>
      <c r="O173" s="139">
        <f t="shared" si="527"/>
        <v>0</v>
      </c>
      <c r="P173" s="139">
        <f t="shared" si="527"/>
        <v>0</v>
      </c>
      <c r="Q173" s="139">
        <f t="shared" si="527"/>
        <v>0</v>
      </c>
      <c r="R173" s="142">
        <f t="shared" si="403"/>
        <v>0</v>
      </c>
      <c r="S173" s="7" t="s">
        <v>46</v>
      </c>
      <c r="T173" s="90">
        <v>0</v>
      </c>
      <c r="U173" s="183"/>
      <c r="V173" s="229">
        <f t="shared" ref="V173:AG173" si="528">$T173*V112</f>
        <v>0</v>
      </c>
      <c r="W173" s="229">
        <f t="shared" si="528"/>
        <v>0</v>
      </c>
      <c r="X173" s="229">
        <f t="shared" si="528"/>
        <v>0</v>
      </c>
      <c r="Y173" s="229">
        <f t="shared" si="528"/>
        <v>0</v>
      </c>
      <c r="Z173" s="229">
        <f t="shared" si="528"/>
        <v>0</v>
      </c>
      <c r="AA173" s="229">
        <f t="shared" si="528"/>
        <v>0</v>
      </c>
      <c r="AB173" s="229">
        <f t="shared" si="528"/>
        <v>0</v>
      </c>
      <c r="AC173" s="229">
        <f t="shared" si="528"/>
        <v>0</v>
      </c>
      <c r="AD173" s="229">
        <f t="shared" si="528"/>
        <v>0</v>
      </c>
      <c r="AE173" s="229">
        <f t="shared" si="528"/>
        <v>0</v>
      </c>
      <c r="AF173" s="229">
        <f t="shared" si="528"/>
        <v>0</v>
      </c>
      <c r="AG173" s="229">
        <f t="shared" si="528"/>
        <v>0</v>
      </c>
      <c r="AH173" s="230">
        <f t="shared" si="405"/>
        <v>0</v>
      </c>
      <c r="AI173" s="7" t="s">
        <v>46</v>
      </c>
      <c r="AJ173" s="129">
        <f>AK173/12</f>
        <v>3333.4166666666665</v>
      </c>
      <c r="AK173" s="183">
        <v>40001</v>
      </c>
      <c r="AL173" s="339">
        <f>$AJ173*AL112</f>
        <v>0</v>
      </c>
      <c r="AM173" s="340">
        <f t="shared" ref="AM173:AW173" si="529">$T173*AM114</f>
        <v>0</v>
      </c>
      <c r="AN173" s="340">
        <f t="shared" si="529"/>
        <v>0</v>
      </c>
      <c r="AO173" s="340">
        <f t="shared" si="529"/>
        <v>0</v>
      </c>
      <c r="AP173" s="340">
        <f t="shared" si="529"/>
        <v>0</v>
      </c>
      <c r="AQ173" s="340">
        <f t="shared" si="529"/>
        <v>0</v>
      </c>
      <c r="AR173" s="340">
        <f t="shared" si="529"/>
        <v>0</v>
      </c>
      <c r="AS173" s="340">
        <f t="shared" si="529"/>
        <v>0</v>
      </c>
      <c r="AT173" s="340">
        <f t="shared" si="529"/>
        <v>0</v>
      </c>
      <c r="AU173" s="340">
        <f t="shared" si="529"/>
        <v>0</v>
      </c>
      <c r="AV173" s="340">
        <f t="shared" si="529"/>
        <v>0</v>
      </c>
      <c r="AW173" s="340">
        <f t="shared" si="529"/>
        <v>0</v>
      </c>
      <c r="AX173" s="341">
        <f t="shared" si="407"/>
        <v>0</v>
      </c>
      <c r="AY173" s="7" t="s">
        <v>46</v>
      </c>
      <c r="AZ173" s="571">
        <f>BA173/12</f>
        <v>3333.4166666666665</v>
      </c>
      <c r="BA173" s="183">
        <v>40001</v>
      </c>
      <c r="BB173" s="456">
        <f>$AZ$173*BB112</f>
        <v>0</v>
      </c>
      <c r="BC173" s="456">
        <f t="shared" ref="BC173:BM173" si="530">$AZ$173*BC112</f>
        <v>0</v>
      </c>
      <c r="BD173" s="456">
        <f t="shared" si="530"/>
        <v>0</v>
      </c>
      <c r="BE173" s="456">
        <f t="shared" si="530"/>
        <v>0</v>
      </c>
      <c r="BF173" s="456">
        <f t="shared" si="530"/>
        <v>0</v>
      </c>
      <c r="BG173" s="456">
        <f t="shared" si="530"/>
        <v>0</v>
      </c>
      <c r="BH173" s="456">
        <f t="shared" si="530"/>
        <v>0</v>
      </c>
      <c r="BI173" s="456">
        <f t="shared" si="530"/>
        <v>0</v>
      </c>
      <c r="BJ173" s="456">
        <f t="shared" si="530"/>
        <v>0</v>
      </c>
      <c r="BK173" s="456">
        <f t="shared" si="530"/>
        <v>0</v>
      </c>
      <c r="BL173" s="456">
        <f t="shared" si="530"/>
        <v>0</v>
      </c>
      <c r="BM173" s="456">
        <f t="shared" si="530"/>
        <v>0</v>
      </c>
      <c r="BN173" s="428">
        <f t="shared" si="410"/>
        <v>0</v>
      </c>
      <c r="BO173" s="7" t="s">
        <v>46</v>
      </c>
      <c r="BP173" s="571">
        <f>BQ173/12</f>
        <v>3333.4166666666665</v>
      </c>
      <c r="BQ173" s="183">
        <v>40001</v>
      </c>
      <c r="BR173" s="456">
        <f>$BP$173*BR112</f>
        <v>0</v>
      </c>
      <c r="BS173" s="456">
        <f t="shared" ref="BS173:CC173" si="531">$BP$173*BS112</f>
        <v>0</v>
      </c>
      <c r="BT173" s="456">
        <f t="shared" si="531"/>
        <v>0</v>
      </c>
      <c r="BU173" s="456">
        <f t="shared" si="531"/>
        <v>0</v>
      </c>
      <c r="BV173" s="456">
        <f t="shared" si="531"/>
        <v>0</v>
      </c>
      <c r="BW173" s="456">
        <f t="shared" si="531"/>
        <v>0</v>
      </c>
      <c r="BX173" s="456">
        <f t="shared" si="531"/>
        <v>0</v>
      </c>
      <c r="BY173" s="456">
        <f t="shared" si="531"/>
        <v>0</v>
      </c>
      <c r="BZ173" s="456">
        <f t="shared" si="531"/>
        <v>0</v>
      </c>
      <c r="CA173" s="456">
        <f t="shared" si="531"/>
        <v>0</v>
      </c>
      <c r="CB173" s="456">
        <f t="shared" si="531"/>
        <v>0</v>
      </c>
      <c r="CC173" s="456">
        <f t="shared" si="531"/>
        <v>0</v>
      </c>
      <c r="CD173" s="428">
        <f t="shared" si="413"/>
        <v>0</v>
      </c>
    </row>
    <row r="174" spans="2:82" outlineLevel="1" x14ac:dyDescent="0.2">
      <c r="B174" s="75" t="s">
        <v>235</v>
      </c>
      <c r="C174" s="7" t="s">
        <v>46</v>
      </c>
      <c r="D174" s="90">
        <v>0</v>
      </c>
      <c r="E174" s="183"/>
      <c r="F174" s="139">
        <f t="shared" si="518"/>
        <v>0</v>
      </c>
      <c r="G174" s="139">
        <f t="shared" si="518"/>
        <v>0</v>
      </c>
      <c r="H174" s="139">
        <f t="shared" si="518"/>
        <v>0</v>
      </c>
      <c r="I174" s="139">
        <f t="shared" si="518"/>
        <v>0</v>
      </c>
      <c r="J174" s="139">
        <f t="shared" si="518"/>
        <v>0</v>
      </c>
      <c r="K174" s="139">
        <f t="shared" si="518"/>
        <v>0</v>
      </c>
      <c r="L174" s="139">
        <f t="shared" si="518"/>
        <v>0</v>
      </c>
      <c r="M174" s="139">
        <f t="shared" si="527"/>
        <v>0</v>
      </c>
      <c r="N174" s="139">
        <f t="shared" si="527"/>
        <v>0</v>
      </c>
      <c r="O174" s="139">
        <f t="shared" si="527"/>
        <v>0</v>
      </c>
      <c r="P174" s="139">
        <f t="shared" si="527"/>
        <v>0</v>
      </c>
      <c r="Q174" s="139">
        <f t="shared" si="527"/>
        <v>0</v>
      </c>
      <c r="R174" s="142">
        <f t="shared" si="403"/>
        <v>0</v>
      </c>
      <c r="S174" s="7" t="s">
        <v>46</v>
      </c>
      <c r="T174" s="90">
        <v>0</v>
      </c>
      <c r="U174" s="183"/>
      <c r="V174" s="229">
        <f t="shared" ref="V174:AG174" si="532">$T174*V113</f>
        <v>0</v>
      </c>
      <c r="W174" s="229">
        <f t="shared" si="532"/>
        <v>0</v>
      </c>
      <c r="X174" s="229">
        <f t="shared" si="532"/>
        <v>0</v>
      </c>
      <c r="Y174" s="229">
        <f t="shared" si="532"/>
        <v>0</v>
      </c>
      <c r="Z174" s="229">
        <f t="shared" si="532"/>
        <v>0</v>
      </c>
      <c r="AA174" s="229">
        <f t="shared" si="532"/>
        <v>0</v>
      </c>
      <c r="AB174" s="229">
        <f t="shared" si="532"/>
        <v>0</v>
      </c>
      <c r="AC174" s="229">
        <f t="shared" si="532"/>
        <v>0</v>
      </c>
      <c r="AD174" s="229">
        <f t="shared" si="532"/>
        <v>0</v>
      </c>
      <c r="AE174" s="229">
        <f t="shared" si="532"/>
        <v>0</v>
      </c>
      <c r="AF174" s="229">
        <f t="shared" si="532"/>
        <v>0</v>
      </c>
      <c r="AG174" s="229">
        <f t="shared" si="532"/>
        <v>0</v>
      </c>
      <c r="AH174" s="230">
        <f t="shared" si="405"/>
        <v>0</v>
      </c>
      <c r="AI174" s="7" t="s">
        <v>46</v>
      </c>
      <c r="AJ174" s="129">
        <f>AK174/12</f>
        <v>5200</v>
      </c>
      <c r="AK174" s="183">
        <f>30*2080</f>
        <v>62400</v>
      </c>
      <c r="AL174" s="339">
        <f>$AJ174*AL113</f>
        <v>20800</v>
      </c>
      <c r="AM174" s="339">
        <f t="shared" ref="AM174:AW174" si="533">$AJ174*AM113</f>
        <v>20800</v>
      </c>
      <c r="AN174" s="339">
        <f t="shared" si="533"/>
        <v>20800</v>
      </c>
      <c r="AO174" s="339">
        <f t="shared" si="533"/>
        <v>20800</v>
      </c>
      <c r="AP174" s="339">
        <f t="shared" si="533"/>
        <v>20800</v>
      </c>
      <c r="AQ174" s="339">
        <f t="shared" si="533"/>
        <v>20800</v>
      </c>
      <c r="AR174" s="339">
        <f t="shared" si="533"/>
        <v>20800</v>
      </c>
      <c r="AS174" s="339">
        <f t="shared" si="533"/>
        <v>20800</v>
      </c>
      <c r="AT174" s="339">
        <f t="shared" si="533"/>
        <v>20800</v>
      </c>
      <c r="AU174" s="339">
        <f t="shared" si="533"/>
        <v>20800</v>
      </c>
      <c r="AV174" s="339">
        <f t="shared" si="533"/>
        <v>20800</v>
      </c>
      <c r="AW174" s="339">
        <f t="shared" si="533"/>
        <v>20800</v>
      </c>
      <c r="AX174" s="341">
        <f t="shared" si="407"/>
        <v>249600</v>
      </c>
      <c r="AY174" s="7" t="s">
        <v>46</v>
      </c>
      <c r="AZ174" s="571">
        <f>BA174/12</f>
        <v>5200</v>
      </c>
      <c r="BA174" s="183">
        <f>30*2080</f>
        <v>62400</v>
      </c>
      <c r="BB174" s="456">
        <f>AZ174*BB113</f>
        <v>62400</v>
      </c>
      <c r="BC174" s="427">
        <f>BB174</f>
        <v>62400</v>
      </c>
      <c r="BD174" s="427">
        <f t="shared" ref="BD174:BM176" si="534">BC174</f>
        <v>62400</v>
      </c>
      <c r="BE174" s="427">
        <f t="shared" si="534"/>
        <v>62400</v>
      </c>
      <c r="BF174" s="427">
        <f t="shared" si="534"/>
        <v>62400</v>
      </c>
      <c r="BG174" s="427">
        <f t="shared" si="534"/>
        <v>62400</v>
      </c>
      <c r="BH174" s="427">
        <f t="shared" si="534"/>
        <v>62400</v>
      </c>
      <c r="BI174" s="427">
        <f t="shared" si="534"/>
        <v>62400</v>
      </c>
      <c r="BJ174" s="427">
        <f t="shared" si="534"/>
        <v>62400</v>
      </c>
      <c r="BK174" s="427">
        <f t="shared" si="534"/>
        <v>62400</v>
      </c>
      <c r="BL174" s="427">
        <f t="shared" si="534"/>
        <v>62400</v>
      </c>
      <c r="BM174" s="427">
        <f t="shared" si="534"/>
        <v>62400</v>
      </c>
      <c r="BN174" s="428">
        <f t="shared" si="410"/>
        <v>748800</v>
      </c>
      <c r="BO174" s="7" t="s">
        <v>46</v>
      </c>
      <c r="BP174" s="571">
        <f>BQ174/12</f>
        <v>5200</v>
      </c>
      <c r="BQ174" s="183">
        <f>30*2080</f>
        <v>62400</v>
      </c>
      <c r="BR174" s="456">
        <f>BP174*BR113</f>
        <v>62400</v>
      </c>
      <c r="BS174" s="427">
        <f>BR174</f>
        <v>62400</v>
      </c>
      <c r="BT174" s="427">
        <f t="shared" ref="BT174:CC174" si="535">BS174</f>
        <v>62400</v>
      </c>
      <c r="BU174" s="427">
        <f t="shared" si="535"/>
        <v>62400</v>
      </c>
      <c r="BV174" s="427">
        <f t="shared" si="535"/>
        <v>62400</v>
      </c>
      <c r="BW174" s="427">
        <f t="shared" si="535"/>
        <v>62400</v>
      </c>
      <c r="BX174" s="427">
        <f t="shared" si="535"/>
        <v>62400</v>
      </c>
      <c r="BY174" s="427">
        <f t="shared" si="535"/>
        <v>62400</v>
      </c>
      <c r="BZ174" s="427">
        <f t="shared" si="535"/>
        <v>62400</v>
      </c>
      <c r="CA174" s="427">
        <f t="shared" si="535"/>
        <v>62400</v>
      </c>
      <c r="CB174" s="427">
        <f t="shared" si="535"/>
        <v>62400</v>
      </c>
      <c r="CC174" s="427">
        <f t="shared" si="535"/>
        <v>62400</v>
      </c>
      <c r="CD174" s="428">
        <f t="shared" si="413"/>
        <v>748800</v>
      </c>
    </row>
    <row r="175" spans="2:82" outlineLevel="1" x14ac:dyDescent="0.2">
      <c r="B175" s="75" t="s">
        <v>237</v>
      </c>
      <c r="C175" s="7" t="s">
        <v>46</v>
      </c>
      <c r="D175" s="90">
        <v>0</v>
      </c>
      <c r="E175" s="183"/>
      <c r="F175" s="139">
        <f t="shared" si="518"/>
        <v>0</v>
      </c>
      <c r="G175" s="139">
        <f t="shared" si="518"/>
        <v>0</v>
      </c>
      <c r="H175" s="139">
        <f t="shared" si="518"/>
        <v>0</v>
      </c>
      <c r="I175" s="139">
        <f t="shared" si="518"/>
        <v>0</v>
      </c>
      <c r="J175" s="139">
        <f t="shared" si="518"/>
        <v>0</v>
      </c>
      <c r="K175" s="139">
        <f t="shared" si="518"/>
        <v>0</v>
      </c>
      <c r="L175" s="139">
        <f t="shared" si="518"/>
        <v>0</v>
      </c>
      <c r="M175" s="139">
        <f t="shared" si="527"/>
        <v>0</v>
      </c>
      <c r="N175" s="139">
        <f t="shared" si="527"/>
        <v>0</v>
      </c>
      <c r="O175" s="139">
        <f t="shared" si="527"/>
        <v>0</v>
      </c>
      <c r="P175" s="139">
        <f t="shared" si="527"/>
        <v>0</v>
      </c>
      <c r="Q175" s="139">
        <f t="shared" si="527"/>
        <v>0</v>
      </c>
      <c r="R175" s="142">
        <f t="shared" si="403"/>
        <v>0</v>
      </c>
      <c r="S175" s="7" t="s">
        <v>46</v>
      </c>
      <c r="T175" s="90">
        <v>0</v>
      </c>
      <c r="U175" s="183"/>
      <c r="V175" s="229">
        <f t="shared" ref="V175:AG175" si="536">$T175*V114</f>
        <v>0</v>
      </c>
      <c r="W175" s="229">
        <f t="shared" si="536"/>
        <v>0</v>
      </c>
      <c r="X175" s="229">
        <f t="shared" si="536"/>
        <v>0</v>
      </c>
      <c r="Y175" s="229">
        <f t="shared" si="536"/>
        <v>0</v>
      </c>
      <c r="Z175" s="229">
        <f t="shared" si="536"/>
        <v>0</v>
      </c>
      <c r="AA175" s="229">
        <f t="shared" si="536"/>
        <v>0</v>
      </c>
      <c r="AB175" s="229">
        <f t="shared" si="536"/>
        <v>0</v>
      </c>
      <c r="AC175" s="229">
        <f t="shared" si="536"/>
        <v>0</v>
      </c>
      <c r="AD175" s="229">
        <f t="shared" si="536"/>
        <v>0</v>
      </c>
      <c r="AE175" s="229">
        <f t="shared" si="536"/>
        <v>0</v>
      </c>
      <c r="AF175" s="229">
        <f t="shared" si="536"/>
        <v>0</v>
      </c>
      <c r="AG175" s="229">
        <f t="shared" si="536"/>
        <v>0</v>
      </c>
      <c r="AH175" s="230">
        <f t="shared" si="405"/>
        <v>0</v>
      </c>
      <c r="AI175" s="7" t="s">
        <v>46</v>
      </c>
      <c r="AJ175" s="129">
        <f>AK175/12</f>
        <v>11266.666666666666</v>
      </c>
      <c r="AK175" s="183">
        <f>65*2080</f>
        <v>135200</v>
      </c>
      <c r="AL175" s="339">
        <f t="shared" ref="AL175:AL185" si="537">AJ175*AL114</f>
        <v>0</v>
      </c>
      <c r="AM175" s="340">
        <f>AL175</f>
        <v>0</v>
      </c>
      <c r="AN175" s="340">
        <f t="shared" ref="AN175:AW175" si="538">AM175</f>
        <v>0</v>
      </c>
      <c r="AO175" s="340">
        <f t="shared" si="538"/>
        <v>0</v>
      </c>
      <c r="AP175" s="340">
        <f t="shared" si="538"/>
        <v>0</v>
      </c>
      <c r="AQ175" s="340">
        <f t="shared" si="538"/>
        <v>0</v>
      </c>
      <c r="AR175" s="340">
        <f t="shared" si="538"/>
        <v>0</v>
      </c>
      <c r="AS175" s="340">
        <f t="shared" si="538"/>
        <v>0</v>
      </c>
      <c r="AT175" s="340">
        <f t="shared" si="538"/>
        <v>0</v>
      </c>
      <c r="AU175" s="340">
        <f t="shared" si="538"/>
        <v>0</v>
      </c>
      <c r="AV175" s="340">
        <f t="shared" si="538"/>
        <v>0</v>
      </c>
      <c r="AW175" s="340">
        <f t="shared" si="538"/>
        <v>0</v>
      </c>
      <c r="AX175" s="341">
        <f t="shared" si="407"/>
        <v>0</v>
      </c>
      <c r="AY175" s="7" t="s">
        <v>46</v>
      </c>
      <c r="AZ175" s="129">
        <f>BA175/12</f>
        <v>11266.666666666666</v>
      </c>
      <c r="BA175" s="183">
        <f>65*2080</f>
        <v>135200</v>
      </c>
      <c r="BB175" s="456">
        <f>AZ175*BB114</f>
        <v>22533.333333333332</v>
      </c>
      <c r="BC175" s="427">
        <f>BB175</f>
        <v>22533.333333333332</v>
      </c>
      <c r="BD175" s="427">
        <f t="shared" si="534"/>
        <v>22533.333333333332</v>
      </c>
      <c r="BE175" s="427">
        <f t="shared" si="534"/>
        <v>22533.333333333332</v>
      </c>
      <c r="BF175" s="427">
        <f t="shared" si="534"/>
        <v>22533.333333333332</v>
      </c>
      <c r="BG175" s="427">
        <f t="shared" si="534"/>
        <v>22533.333333333332</v>
      </c>
      <c r="BH175" s="427">
        <f t="shared" si="534"/>
        <v>22533.333333333332</v>
      </c>
      <c r="BI175" s="427">
        <f t="shared" si="534"/>
        <v>22533.333333333332</v>
      </c>
      <c r="BJ175" s="427">
        <f t="shared" si="534"/>
        <v>22533.333333333332</v>
      </c>
      <c r="BK175" s="427">
        <f t="shared" si="534"/>
        <v>22533.333333333332</v>
      </c>
      <c r="BL175" s="427">
        <f t="shared" si="534"/>
        <v>22533.333333333332</v>
      </c>
      <c r="BM175" s="427">
        <f t="shared" si="534"/>
        <v>22533.333333333332</v>
      </c>
      <c r="BN175" s="428">
        <f t="shared" si="410"/>
        <v>270400.00000000006</v>
      </c>
      <c r="BO175" s="7" t="s">
        <v>46</v>
      </c>
      <c r="BP175" s="129">
        <f>BQ175/12</f>
        <v>11266.666666666666</v>
      </c>
      <c r="BQ175" s="183">
        <f>65*2080</f>
        <v>135200</v>
      </c>
      <c r="BR175" s="456">
        <f>BP175*BR114</f>
        <v>22533.333333333332</v>
      </c>
      <c r="BS175" s="427">
        <f>BR175</f>
        <v>22533.333333333332</v>
      </c>
      <c r="BT175" s="427">
        <f t="shared" ref="BT175:CC175" si="539">BS175</f>
        <v>22533.333333333332</v>
      </c>
      <c r="BU175" s="427">
        <f t="shared" si="539"/>
        <v>22533.333333333332</v>
      </c>
      <c r="BV175" s="427">
        <f t="shared" si="539"/>
        <v>22533.333333333332</v>
      </c>
      <c r="BW175" s="427">
        <f t="shared" si="539"/>
        <v>22533.333333333332</v>
      </c>
      <c r="BX175" s="427">
        <f t="shared" si="539"/>
        <v>22533.333333333332</v>
      </c>
      <c r="BY175" s="427">
        <f t="shared" si="539"/>
        <v>22533.333333333332</v>
      </c>
      <c r="BZ175" s="427">
        <f t="shared" si="539"/>
        <v>22533.333333333332</v>
      </c>
      <c r="CA175" s="427">
        <f t="shared" si="539"/>
        <v>22533.333333333332</v>
      </c>
      <c r="CB175" s="427">
        <f t="shared" si="539"/>
        <v>22533.333333333332</v>
      </c>
      <c r="CC175" s="427">
        <f t="shared" si="539"/>
        <v>22533.333333333332</v>
      </c>
      <c r="CD175" s="428">
        <f t="shared" si="413"/>
        <v>270400.00000000006</v>
      </c>
    </row>
    <row r="176" spans="2:82" outlineLevel="1" x14ac:dyDescent="0.2">
      <c r="B176" s="75" t="s">
        <v>239</v>
      </c>
      <c r="C176" s="7" t="s">
        <v>46</v>
      </c>
      <c r="D176" s="90">
        <v>0</v>
      </c>
      <c r="E176" s="183"/>
      <c r="F176" s="139">
        <f t="shared" si="518"/>
        <v>0</v>
      </c>
      <c r="G176" s="139">
        <f t="shared" si="518"/>
        <v>0</v>
      </c>
      <c r="H176" s="139">
        <f t="shared" si="518"/>
        <v>0</v>
      </c>
      <c r="I176" s="139">
        <f t="shared" si="518"/>
        <v>0</v>
      </c>
      <c r="J176" s="139">
        <f t="shared" si="518"/>
        <v>0</v>
      </c>
      <c r="K176" s="139">
        <f t="shared" si="518"/>
        <v>0</v>
      </c>
      <c r="L176" s="139">
        <f t="shared" si="518"/>
        <v>0</v>
      </c>
      <c r="M176" s="139">
        <f t="shared" si="527"/>
        <v>0</v>
      </c>
      <c r="N176" s="139">
        <f t="shared" si="527"/>
        <v>0</v>
      </c>
      <c r="O176" s="139">
        <f t="shared" si="527"/>
        <v>0</v>
      </c>
      <c r="P176" s="139">
        <f t="shared" si="527"/>
        <v>0</v>
      </c>
      <c r="Q176" s="139">
        <f t="shared" si="527"/>
        <v>0</v>
      </c>
      <c r="R176" s="142">
        <f t="shared" si="403"/>
        <v>0</v>
      </c>
      <c r="S176" s="7" t="s">
        <v>46</v>
      </c>
      <c r="T176" s="90">
        <v>0</v>
      </c>
      <c r="U176" s="183"/>
      <c r="V176" s="229">
        <f t="shared" ref="V176:AG176" si="540">$T176*V115</f>
        <v>0</v>
      </c>
      <c r="W176" s="229">
        <f t="shared" si="540"/>
        <v>0</v>
      </c>
      <c r="X176" s="229">
        <f t="shared" si="540"/>
        <v>0</v>
      </c>
      <c r="Y176" s="229">
        <f t="shared" si="540"/>
        <v>0</v>
      </c>
      <c r="Z176" s="229">
        <f t="shared" si="540"/>
        <v>0</v>
      </c>
      <c r="AA176" s="229">
        <f t="shared" si="540"/>
        <v>0</v>
      </c>
      <c r="AB176" s="229">
        <f t="shared" si="540"/>
        <v>0</v>
      </c>
      <c r="AC176" s="229">
        <f t="shared" si="540"/>
        <v>0</v>
      </c>
      <c r="AD176" s="229">
        <f t="shared" si="540"/>
        <v>0</v>
      </c>
      <c r="AE176" s="229">
        <f t="shared" si="540"/>
        <v>0</v>
      </c>
      <c r="AF176" s="229">
        <f t="shared" si="540"/>
        <v>0</v>
      </c>
      <c r="AG176" s="229">
        <f t="shared" si="540"/>
        <v>0</v>
      </c>
      <c r="AH176" s="230">
        <f t="shared" si="405"/>
        <v>0</v>
      </c>
      <c r="AI176" s="7" t="s">
        <v>46</v>
      </c>
      <c r="AJ176" s="129">
        <f>AK176/12</f>
        <v>11266.666666666666</v>
      </c>
      <c r="AK176" s="183">
        <f>65*2080</f>
        <v>135200</v>
      </c>
      <c r="AL176" s="339">
        <f t="shared" si="537"/>
        <v>0</v>
      </c>
      <c r="AM176" s="340">
        <f>AL176</f>
        <v>0</v>
      </c>
      <c r="AN176" s="340">
        <f t="shared" ref="AN176:AW176" si="541">AM176</f>
        <v>0</v>
      </c>
      <c r="AO176" s="340">
        <f t="shared" si="541"/>
        <v>0</v>
      </c>
      <c r="AP176" s="340">
        <f t="shared" si="541"/>
        <v>0</v>
      </c>
      <c r="AQ176" s="340">
        <f t="shared" si="541"/>
        <v>0</v>
      </c>
      <c r="AR176" s="340">
        <f t="shared" si="541"/>
        <v>0</v>
      </c>
      <c r="AS176" s="340">
        <f t="shared" si="541"/>
        <v>0</v>
      </c>
      <c r="AT176" s="340">
        <f t="shared" si="541"/>
        <v>0</v>
      </c>
      <c r="AU176" s="340">
        <f t="shared" si="541"/>
        <v>0</v>
      </c>
      <c r="AV176" s="340">
        <f t="shared" si="541"/>
        <v>0</v>
      </c>
      <c r="AW176" s="340">
        <f t="shared" si="541"/>
        <v>0</v>
      </c>
      <c r="AX176" s="341">
        <f t="shared" si="407"/>
        <v>0</v>
      </c>
      <c r="AY176" s="7" t="s">
        <v>46</v>
      </c>
      <c r="AZ176" s="129">
        <f>BA176/12</f>
        <v>11266.666666666666</v>
      </c>
      <c r="BA176" s="183">
        <f>65*2080</f>
        <v>135200</v>
      </c>
      <c r="BB176" s="456">
        <f>AZ176*BB115</f>
        <v>22533.333333333332</v>
      </c>
      <c r="BC176" s="427">
        <f>BB176</f>
        <v>22533.333333333332</v>
      </c>
      <c r="BD176" s="427">
        <f t="shared" si="534"/>
        <v>22533.333333333332</v>
      </c>
      <c r="BE176" s="427">
        <f t="shared" si="534"/>
        <v>22533.333333333332</v>
      </c>
      <c r="BF176" s="427">
        <f t="shared" si="534"/>
        <v>22533.333333333332</v>
      </c>
      <c r="BG176" s="427">
        <f t="shared" si="534"/>
        <v>22533.333333333332</v>
      </c>
      <c r="BH176" s="427">
        <f t="shared" si="534"/>
        <v>22533.333333333332</v>
      </c>
      <c r="BI176" s="427">
        <f t="shared" si="534"/>
        <v>22533.333333333332</v>
      </c>
      <c r="BJ176" s="427">
        <f t="shared" si="534"/>
        <v>22533.333333333332</v>
      </c>
      <c r="BK176" s="427">
        <f t="shared" si="534"/>
        <v>22533.333333333332</v>
      </c>
      <c r="BL176" s="427">
        <f t="shared" si="534"/>
        <v>22533.333333333332</v>
      </c>
      <c r="BM176" s="427">
        <f t="shared" si="534"/>
        <v>22533.333333333332</v>
      </c>
      <c r="BN176" s="428">
        <f t="shared" si="410"/>
        <v>270400.00000000006</v>
      </c>
      <c r="BO176" s="7" t="s">
        <v>46</v>
      </c>
      <c r="BP176" s="129">
        <f>BQ176/12</f>
        <v>11266.666666666666</v>
      </c>
      <c r="BQ176" s="183">
        <f>65*2080</f>
        <v>135200</v>
      </c>
      <c r="BR176" s="456">
        <f>BP176*BR115</f>
        <v>22533.333333333332</v>
      </c>
      <c r="BS176" s="427">
        <f>BR176</f>
        <v>22533.333333333332</v>
      </c>
      <c r="BT176" s="427">
        <f t="shared" ref="BT176:CC176" si="542">BS176</f>
        <v>22533.333333333332</v>
      </c>
      <c r="BU176" s="427">
        <f t="shared" si="542"/>
        <v>22533.333333333332</v>
      </c>
      <c r="BV176" s="427">
        <f t="shared" si="542"/>
        <v>22533.333333333332</v>
      </c>
      <c r="BW176" s="427">
        <f t="shared" si="542"/>
        <v>22533.333333333332</v>
      </c>
      <c r="BX176" s="427">
        <f t="shared" si="542"/>
        <v>22533.333333333332</v>
      </c>
      <c r="BY176" s="427">
        <f t="shared" si="542"/>
        <v>22533.333333333332</v>
      </c>
      <c r="BZ176" s="427">
        <f t="shared" si="542"/>
        <v>22533.333333333332</v>
      </c>
      <c r="CA176" s="427">
        <f t="shared" si="542"/>
        <v>22533.333333333332</v>
      </c>
      <c r="CB176" s="427">
        <f t="shared" si="542"/>
        <v>22533.333333333332</v>
      </c>
      <c r="CC176" s="427">
        <f t="shared" si="542"/>
        <v>22533.333333333332</v>
      </c>
      <c r="CD176" s="428">
        <f t="shared" si="413"/>
        <v>270400.00000000006</v>
      </c>
    </row>
    <row r="177" spans="2:82" outlineLevel="1" x14ac:dyDescent="0.2">
      <c r="B177" s="75" t="s">
        <v>35</v>
      </c>
      <c r="C177" s="7" t="s">
        <v>46</v>
      </c>
      <c r="D177" s="90">
        <v>0</v>
      </c>
      <c r="E177" s="183"/>
      <c r="F177" s="139">
        <f t="shared" si="518"/>
        <v>0</v>
      </c>
      <c r="G177" s="139">
        <f t="shared" si="518"/>
        <v>0</v>
      </c>
      <c r="H177" s="139">
        <f t="shared" si="518"/>
        <v>0</v>
      </c>
      <c r="I177" s="139">
        <f t="shared" si="518"/>
        <v>0</v>
      </c>
      <c r="J177" s="139">
        <f t="shared" si="518"/>
        <v>0</v>
      </c>
      <c r="K177" s="139">
        <f t="shared" si="518"/>
        <v>0</v>
      </c>
      <c r="L177" s="139">
        <f t="shared" si="518"/>
        <v>0</v>
      </c>
      <c r="M177" s="139">
        <f t="shared" si="527"/>
        <v>0</v>
      </c>
      <c r="N177" s="139">
        <f t="shared" si="527"/>
        <v>0</v>
      </c>
      <c r="O177" s="139">
        <f t="shared" si="527"/>
        <v>0</v>
      </c>
      <c r="P177" s="139">
        <f t="shared" si="527"/>
        <v>0</v>
      </c>
      <c r="Q177" s="139">
        <f t="shared" si="527"/>
        <v>0</v>
      </c>
      <c r="R177" s="142">
        <f t="shared" si="403"/>
        <v>0</v>
      </c>
      <c r="S177" s="7" t="s">
        <v>46</v>
      </c>
      <c r="T177" s="90">
        <v>0</v>
      </c>
      <c r="U177" s="183"/>
      <c r="V177" s="229">
        <f t="shared" ref="V177:AG177" si="543">$T177*V116</f>
        <v>0</v>
      </c>
      <c r="W177" s="229">
        <f t="shared" si="543"/>
        <v>0</v>
      </c>
      <c r="X177" s="229">
        <f t="shared" si="543"/>
        <v>0</v>
      </c>
      <c r="Y177" s="229">
        <f t="shared" si="543"/>
        <v>0</v>
      </c>
      <c r="Z177" s="229">
        <f t="shared" si="543"/>
        <v>0</v>
      </c>
      <c r="AA177" s="229">
        <f t="shared" si="543"/>
        <v>0</v>
      </c>
      <c r="AB177" s="229">
        <f t="shared" si="543"/>
        <v>0</v>
      </c>
      <c r="AC177" s="229">
        <f t="shared" si="543"/>
        <v>0</v>
      </c>
      <c r="AD177" s="229">
        <f t="shared" si="543"/>
        <v>0</v>
      </c>
      <c r="AE177" s="229">
        <f t="shared" si="543"/>
        <v>0</v>
      </c>
      <c r="AF177" s="229">
        <f t="shared" si="543"/>
        <v>0</v>
      </c>
      <c r="AG177" s="229">
        <f t="shared" si="543"/>
        <v>0</v>
      </c>
      <c r="AH177" s="230">
        <f t="shared" si="405"/>
        <v>0</v>
      </c>
      <c r="AI177" s="7" t="s">
        <v>46</v>
      </c>
      <c r="AJ177" s="90">
        <v>0</v>
      </c>
      <c r="AK177" s="183"/>
      <c r="AL177" s="339">
        <f t="shared" si="537"/>
        <v>0</v>
      </c>
      <c r="AM177" s="340">
        <f t="shared" ref="AM177:AW177" si="544">$T177*AM118</f>
        <v>0</v>
      </c>
      <c r="AN177" s="340">
        <f t="shared" si="544"/>
        <v>0</v>
      </c>
      <c r="AO177" s="340">
        <f t="shared" si="544"/>
        <v>0</v>
      </c>
      <c r="AP177" s="340">
        <f t="shared" si="544"/>
        <v>0</v>
      </c>
      <c r="AQ177" s="340">
        <f t="shared" si="544"/>
        <v>0</v>
      </c>
      <c r="AR177" s="340">
        <f t="shared" si="544"/>
        <v>0</v>
      </c>
      <c r="AS177" s="340">
        <f t="shared" si="544"/>
        <v>0</v>
      </c>
      <c r="AT177" s="340">
        <f t="shared" si="544"/>
        <v>0</v>
      </c>
      <c r="AU177" s="340">
        <f t="shared" si="544"/>
        <v>0</v>
      </c>
      <c r="AV177" s="340">
        <f t="shared" si="544"/>
        <v>0</v>
      </c>
      <c r="AW177" s="340">
        <f t="shared" si="544"/>
        <v>0</v>
      </c>
      <c r="AX177" s="341">
        <f t="shared" si="407"/>
        <v>0</v>
      </c>
      <c r="AY177" s="7" t="s">
        <v>46</v>
      </c>
      <c r="AZ177" s="90">
        <v>0</v>
      </c>
      <c r="BA177" s="183"/>
      <c r="BB177" s="427">
        <f t="shared" ref="BB177:BB185" si="545">$T177*BB118</f>
        <v>0</v>
      </c>
      <c r="BC177" s="427">
        <f t="shared" ref="BC177:BM177" si="546">$T177*BC118</f>
        <v>0</v>
      </c>
      <c r="BD177" s="427">
        <f t="shared" si="546"/>
        <v>0</v>
      </c>
      <c r="BE177" s="427">
        <f t="shared" si="546"/>
        <v>0</v>
      </c>
      <c r="BF177" s="427">
        <f t="shared" si="546"/>
        <v>0</v>
      </c>
      <c r="BG177" s="427">
        <f t="shared" si="546"/>
        <v>0</v>
      </c>
      <c r="BH177" s="427">
        <f t="shared" si="546"/>
        <v>0</v>
      </c>
      <c r="BI177" s="427">
        <f t="shared" si="546"/>
        <v>0</v>
      </c>
      <c r="BJ177" s="427">
        <f t="shared" si="546"/>
        <v>0</v>
      </c>
      <c r="BK177" s="427">
        <f t="shared" si="546"/>
        <v>0</v>
      </c>
      <c r="BL177" s="427">
        <f t="shared" si="546"/>
        <v>0</v>
      </c>
      <c r="BM177" s="427">
        <f t="shared" si="546"/>
        <v>0</v>
      </c>
      <c r="BN177" s="428">
        <f t="shared" si="410"/>
        <v>0</v>
      </c>
      <c r="BO177" s="7" t="s">
        <v>46</v>
      </c>
      <c r="BP177" s="90">
        <v>0</v>
      </c>
      <c r="BQ177" s="183"/>
      <c r="BR177" s="427">
        <f t="shared" ref="BR177:BR185" si="547">$T177*BR118</f>
        <v>0</v>
      </c>
      <c r="BS177" s="427">
        <f t="shared" ref="BS177:CC177" si="548">$T177*BS118</f>
        <v>0</v>
      </c>
      <c r="BT177" s="427">
        <f t="shared" si="548"/>
        <v>0</v>
      </c>
      <c r="BU177" s="427">
        <f t="shared" si="548"/>
        <v>0</v>
      </c>
      <c r="BV177" s="427">
        <f t="shared" si="548"/>
        <v>0</v>
      </c>
      <c r="BW177" s="427">
        <f t="shared" si="548"/>
        <v>0</v>
      </c>
      <c r="BX177" s="427">
        <f t="shared" si="548"/>
        <v>0</v>
      </c>
      <c r="BY177" s="427">
        <f t="shared" si="548"/>
        <v>0</v>
      </c>
      <c r="BZ177" s="427">
        <f t="shared" si="548"/>
        <v>0</v>
      </c>
      <c r="CA177" s="427">
        <f t="shared" si="548"/>
        <v>0</v>
      </c>
      <c r="CB177" s="427">
        <f t="shared" si="548"/>
        <v>0</v>
      </c>
      <c r="CC177" s="427">
        <f t="shared" si="548"/>
        <v>0</v>
      </c>
      <c r="CD177" s="428">
        <f t="shared" si="413"/>
        <v>0</v>
      </c>
    </row>
    <row r="178" spans="2:82" outlineLevel="1" x14ac:dyDescent="0.2">
      <c r="B178" s="74" t="str">
        <f t="shared" ref="B178:B185" si="549">B118</f>
        <v>Additional Position</v>
      </c>
      <c r="C178" s="7" t="s">
        <v>46</v>
      </c>
      <c r="D178" s="90">
        <v>0</v>
      </c>
      <c r="E178" s="183"/>
      <c r="F178" s="139">
        <f t="shared" si="518"/>
        <v>0</v>
      </c>
      <c r="G178" s="139">
        <f t="shared" si="518"/>
        <v>0</v>
      </c>
      <c r="H178" s="139">
        <f t="shared" si="518"/>
        <v>0</v>
      </c>
      <c r="I178" s="139">
        <f t="shared" si="518"/>
        <v>0</v>
      </c>
      <c r="J178" s="139">
        <f t="shared" si="518"/>
        <v>0</v>
      </c>
      <c r="K178" s="139">
        <f t="shared" si="518"/>
        <v>0</v>
      </c>
      <c r="L178" s="139">
        <f t="shared" si="518"/>
        <v>0</v>
      </c>
      <c r="M178" s="139">
        <f t="shared" si="527"/>
        <v>0</v>
      </c>
      <c r="N178" s="139">
        <f t="shared" si="527"/>
        <v>0</v>
      </c>
      <c r="O178" s="139">
        <f t="shared" si="527"/>
        <v>0</v>
      </c>
      <c r="P178" s="139">
        <f t="shared" si="527"/>
        <v>0</v>
      </c>
      <c r="Q178" s="139">
        <f t="shared" si="527"/>
        <v>0</v>
      </c>
      <c r="R178" s="142">
        <f t="shared" si="403"/>
        <v>0</v>
      </c>
      <c r="S178" s="7" t="s">
        <v>46</v>
      </c>
      <c r="T178" s="90">
        <v>0</v>
      </c>
      <c r="U178" s="183"/>
      <c r="V178" s="229">
        <f t="shared" ref="V178:AG178" si="550">$T178*V117</f>
        <v>0</v>
      </c>
      <c r="W178" s="229">
        <f t="shared" si="550"/>
        <v>0</v>
      </c>
      <c r="X178" s="229">
        <f t="shared" si="550"/>
        <v>0</v>
      </c>
      <c r="Y178" s="229">
        <f t="shared" si="550"/>
        <v>0</v>
      </c>
      <c r="Z178" s="229">
        <f t="shared" si="550"/>
        <v>0</v>
      </c>
      <c r="AA178" s="229">
        <f t="shared" si="550"/>
        <v>0</v>
      </c>
      <c r="AB178" s="229">
        <f t="shared" si="550"/>
        <v>0</v>
      </c>
      <c r="AC178" s="229">
        <f t="shared" si="550"/>
        <v>0</v>
      </c>
      <c r="AD178" s="229">
        <f t="shared" si="550"/>
        <v>0</v>
      </c>
      <c r="AE178" s="229">
        <f t="shared" si="550"/>
        <v>0</v>
      </c>
      <c r="AF178" s="229">
        <f t="shared" si="550"/>
        <v>0</v>
      </c>
      <c r="AG178" s="229">
        <f t="shared" si="550"/>
        <v>0</v>
      </c>
      <c r="AH178" s="230">
        <f t="shared" si="405"/>
        <v>0</v>
      </c>
      <c r="AI178" s="7" t="s">
        <v>46</v>
      </c>
      <c r="AJ178" s="90">
        <v>0</v>
      </c>
      <c r="AK178" s="183"/>
      <c r="AL178" s="339">
        <f t="shared" si="537"/>
        <v>0</v>
      </c>
      <c r="AM178" s="340">
        <f t="shared" ref="AM178:AW178" si="551">$T178*AM119</f>
        <v>0</v>
      </c>
      <c r="AN178" s="340">
        <f t="shared" si="551"/>
        <v>0</v>
      </c>
      <c r="AO178" s="340">
        <f t="shared" si="551"/>
        <v>0</v>
      </c>
      <c r="AP178" s="340">
        <f t="shared" si="551"/>
        <v>0</v>
      </c>
      <c r="AQ178" s="340">
        <f t="shared" si="551"/>
        <v>0</v>
      </c>
      <c r="AR178" s="340">
        <f t="shared" si="551"/>
        <v>0</v>
      </c>
      <c r="AS178" s="340">
        <f t="shared" si="551"/>
        <v>0</v>
      </c>
      <c r="AT178" s="340">
        <f t="shared" si="551"/>
        <v>0</v>
      </c>
      <c r="AU178" s="340">
        <f t="shared" si="551"/>
        <v>0</v>
      </c>
      <c r="AV178" s="340">
        <f t="shared" si="551"/>
        <v>0</v>
      </c>
      <c r="AW178" s="340">
        <f t="shared" si="551"/>
        <v>0</v>
      </c>
      <c r="AX178" s="341">
        <f t="shared" si="407"/>
        <v>0</v>
      </c>
      <c r="AY178" s="7" t="s">
        <v>46</v>
      </c>
      <c r="AZ178" s="90">
        <v>0</v>
      </c>
      <c r="BA178" s="183"/>
      <c r="BB178" s="427">
        <f t="shared" si="545"/>
        <v>0</v>
      </c>
      <c r="BC178" s="427">
        <f t="shared" ref="BC178:BM178" si="552">$T178*BC119</f>
        <v>0</v>
      </c>
      <c r="BD178" s="427">
        <f t="shared" si="552"/>
        <v>0</v>
      </c>
      <c r="BE178" s="427">
        <f t="shared" si="552"/>
        <v>0</v>
      </c>
      <c r="BF178" s="427">
        <f t="shared" si="552"/>
        <v>0</v>
      </c>
      <c r="BG178" s="427">
        <f t="shared" si="552"/>
        <v>0</v>
      </c>
      <c r="BH178" s="427">
        <f t="shared" si="552"/>
        <v>0</v>
      </c>
      <c r="BI178" s="427">
        <f t="shared" si="552"/>
        <v>0</v>
      </c>
      <c r="BJ178" s="427">
        <f t="shared" si="552"/>
        <v>0</v>
      </c>
      <c r="BK178" s="427">
        <f t="shared" si="552"/>
        <v>0</v>
      </c>
      <c r="BL178" s="427">
        <f t="shared" si="552"/>
        <v>0</v>
      </c>
      <c r="BM178" s="427">
        <f t="shared" si="552"/>
        <v>0</v>
      </c>
      <c r="BN178" s="428">
        <f t="shared" si="410"/>
        <v>0</v>
      </c>
      <c r="BO178" s="7" t="s">
        <v>46</v>
      </c>
      <c r="BP178" s="90">
        <v>0</v>
      </c>
      <c r="BQ178" s="183"/>
      <c r="BR178" s="427">
        <f t="shared" si="547"/>
        <v>0</v>
      </c>
      <c r="BS178" s="427">
        <f t="shared" ref="BS178:CC178" si="553">$T178*BS119</f>
        <v>0</v>
      </c>
      <c r="BT178" s="427">
        <f t="shared" si="553"/>
        <v>0</v>
      </c>
      <c r="BU178" s="427">
        <f t="shared" si="553"/>
        <v>0</v>
      </c>
      <c r="BV178" s="427">
        <f t="shared" si="553"/>
        <v>0</v>
      </c>
      <c r="BW178" s="427">
        <f t="shared" si="553"/>
        <v>0</v>
      </c>
      <c r="BX178" s="427">
        <f t="shared" si="553"/>
        <v>0</v>
      </c>
      <c r="BY178" s="427">
        <f t="shared" si="553"/>
        <v>0</v>
      </c>
      <c r="BZ178" s="427">
        <f t="shared" si="553"/>
        <v>0</v>
      </c>
      <c r="CA178" s="427">
        <f t="shared" si="553"/>
        <v>0</v>
      </c>
      <c r="CB178" s="427">
        <f t="shared" si="553"/>
        <v>0</v>
      </c>
      <c r="CC178" s="427">
        <f t="shared" si="553"/>
        <v>0</v>
      </c>
      <c r="CD178" s="428">
        <f t="shared" si="413"/>
        <v>0</v>
      </c>
    </row>
    <row r="179" spans="2:82" outlineLevel="1" x14ac:dyDescent="0.2">
      <c r="B179" s="74" t="str">
        <f t="shared" si="549"/>
        <v>Additional Position</v>
      </c>
      <c r="C179" s="7" t="s">
        <v>46</v>
      </c>
      <c r="D179" s="90">
        <v>0</v>
      </c>
      <c r="E179" s="183"/>
      <c r="F179" s="139">
        <f t="shared" si="518"/>
        <v>0</v>
      </c>
      <c r="G179" s="139">
        <f t="shared" si="518"/>
        <v>0</v>
      </c>
      <c r="H179" s="139">
        <f t="shared" si="518"/>
        <v>0</v>
      </c>
      <c r="I179" s="139">
        <f t="shared" si="518"/>
        <v>0</v>
      </c>
      <c r="J179" s="139">
        <f t="shared" si="518"/>
        <v>0</v>
      </c>
      <c r="K179" s="139">
        <f t="shared" si="518"/>
        <v>0</v>
      </c>
      <c r="L179" s="139">
        <f t="shared" si="518"/>
        <v>0</v>
      </c>
      <c r="M179" s="139">
        <f t="shared" si="527"/>
        <v>0</v>
      </c>
      <c r="N179" s="139">
        <f t="shared" si="527"/>
        <v>0</v>
      </c>
      <c r="O179" s="139">
        <f t="shared" si="527"/>
        <v>0</v>
      </c>
      <c r="P179" s="139">
        <f t="shared" si="527"/>
        <v>0</v>
      </c>
      <c r="Q179" s="139">
        <f t="shared" si="527"/>
        <v>0</v>
      </c>
      <c r="R179" s="142">
        <f t="shared" si="403"/>
        <v>0</v>
      </c>
      <c r="S179" s="7" t="s">
        <v>46</v>
      </c>
      <c r="T179" s="90">
        <v>0</v>
      </c>
      <c r="U179" s="183"/>
      <c r="V179" s="229">
        <f t="shared" ref="V179:AG179" si="554">$T179*V118</f>
        <v>0</v>
      </c>
      <c r="W179" s="229">
        <f t="shared" si="554"/>
        <v>0</v>
      </c>
      <c r="X179" s="229">
        <f t="shared" si="554"/>
        <v>0</v>
      </c>
      <c r="Y179" s="229">
        <f t="shared" si="554"/>
        <v>0</v>
      </c>
      <c r="Z179" s="229">
        <f t="shared" si="554"/>
        <v>0</v>
      </c>
      <c r="AA179" s="229">
        <f t="shared" si="554"/>
        <v>0</v>
      </c>
      <c r="AB179" s="229">
        <f t="shared" si="554"/>
        <v>0</v>
      </c>
      <c r="AC179" s="229">
        <f t="shared" si="554"/>
        <v>0</v>
      </c>
      <c r="AD179" s="229">
        <f t="shared" si="554"/>
        <v>0</v>
      </c>
      <c r="AE179" s="229">
        <f t="shared" si="554"/>
        <v>0</v>
      </c>
      <c r="AF179" s="229">
        <f t="shared" si="554"/>
        <v>0</v>
      </c>
      <c r="AG179" s="229">
        <f t="shared" si="554"/>
        <v>0</v>
      </c>
      <c r="AH179" s="230">
        <f t="shared" si="405"/>
        <v>0</v>
      </c>
      <c r="AI179" s="7" t="s">
        <v>46</v>
      </c>
      <c r="AJ179" s="90">
        <v>0</v>
      </c>
      <c r="AK179" s="183"/>
      <c r="AL179" s="339">
        <f t="shared" si="537"/>
        <v>0</v>
      </c>
      <c r="AM179" s="340">
        <f t="shared" ref="AM179:AW179" si="555">$T179*AM120</f>
        <v>0</v>
      </c>
      <c r="AN179" s="340">
        <f t="shared" si="555"/>
        <v>0</v>
      </c>
      <c r="AO179" s="340">
        <f t="shared" si="555"/>
        <v>0</v>
      </c>
      <c r="AP179" s="340">
        <f t="shared" si="555"/>
        <v>0</v>
      </c>
      <c r="AQ179" s="340">
        <f t="shared" si="555"/>
        <v>0</v>
      </c>
      <c r="AR179" s="340">
        <f t="shared" si="555"/>
        <v>0</v>
      </c>
      <c r="AS179" s="340">
        <f t="shared" si="555"/>
        <v>0</v>
      </c>
      <c r="AT179" s="340">
        <f t="shared" si="555"/>
        <v>0</v>
      </c>
      <c r="AU179" s="340">
        <f t="shared" si="555"/>
        <v>0</v>
      </c>
      <c r="AV179" s="340">
        <f t="shared" si="555"/>
        <v>0</v>
      </c>
      <c r="AW179" s="340">
        <f t="shared" si="555"/>
        <v>0</v>
      </c>
      <c r="AX179" s="341">
        <f t="shared" si="407"/>
        <v>0</v>
      </c>
      <c r="AY179" s="7" t="s">
        <v>46</v>
      </c>
      <c r="AZ179" s="90">
        <v>0</v>
      </c>
      <c r="BA179" s="183"/>
      <c r="BB179" s="427">
        <f t="shared" si="545"/>
        <v>0</v>
      </c>
      <c r="BC179" s="427">
        <f t="shared" ref="BC179:BM179" si="556">$T179*BC120</f>
        <v>0</v>
      </c>
      <c r="BD179" s="427">
        <f t="shared" si="556"/>
        <v>0</v>
      </c>
      <c r="BE179" s="427">
        <f t="shared" si="556"/>
        <v>0</v>
      </c>
      <c r="BF179" s="427">
        <f t="shared" si="556"/>
        <v>0</v>
      </c>
      <c r="BG179" s="427">
        <f t="shared" si="556"/>
        <v>0</v>
      </c>
      <c r="BH179" s="427">
        <f t="shared" si="556"/>
        <v>0</v>
      </c>
      <c r="BI179" s="427">
        <f t="shared" si="556"/>
        <v>0</v>
      </c>
      <c r="BJ179" s="427">
        <f t="shared" si="556"/>
        <v>0</v>
      </c>
      <c r="BK179" s="427">
        <f t="shared" si="556"/>
        <v>0</v>
      </c>
      <c r="BL179" s="427">
        <f t="shared" si="556"/>
        <v>0</v>
      </c>
      <c r="BM179" s="427">
        <f t="shared" si="556"/>
        <v>0</v>
      </c>
      <c r="BN179" s="428">
        <f t="shared" si="410"/>
        <v>0</v>
      </c>
      <c r="BO179" s="7" t="s">
        <v>46</v>
      </c>
      <c r="BP179" s="90">
        <v>0</v>
      </c>
      <c r="BQ179" s="183"/>
      <c r="BR179" s="427">
        <f t="shared" si="547"/>
        <v>0</v>
      </c>
      <c r="BS179" s="427">
        <f t="shared" ref="BS179:CC179" si="557">$T179*BS120</f>
        <v>0</v>
      </c>
      <c r="BT179" s="427">
        <f t="shared" si="557"/>
        <v>0</v>
      </c>
      <c r="BU179" s="427">
        <f t="shared" si="557"/>
        <v>0</v>
      </c>
      <c r="BV179" s="427">
        <f t="shared" si="557"/>
        <v>0</v>
      </c>
      <c r="BW179" s="427">
        <f t="shared" si="557"/>
        <v>0</v>
      </c>
      <c r="BX179" s="427">
        <f t="shared" si="557"/>
        <v>0</v>
      </c>
      <c r="BY179" s="427">
        <f t="shared" si="557"/>
        <v>0</v>
      </c>
      <c r="BZ179" s="427">
        <f t="shared" si="557"/>
        <v>0</v>
      </c>
      <c r="CA179" s="427">
        <f t="shared" si="557"/>
        <v>0</v>
      </c>
      <c r="CB179" s="427">
        <f t="shared" si="557"/>
        <v>0</v>
      </c>
      <c r="CC179" s="427">
        <f t="shared" si="557"/>
        <v>0</v>
      </c>
      <c r="CD179" s="428">
        <f t="shared" si="413"/>
        <v>0</v>
      </c>
    </row>
    <row r="180" spans="2:82" outlineLevel="1" x14ac:dyDescent="0.2">
      <c r="B180" s="74" t="str">
        <f t="shared" si="549"/>
        <v>Additional Position</v>
      </c>
      <c r="C180" s="7" t="s">
        <v>46</v>
      </c>
      <c r="D180" s="90">
        <v>0</v>
      </c>
      <c r="E180" s="183"/>
      <c r="F180" s="139">
        <f t="shared" si="518"/>
        <v>0</v>
      </c>
      <c r="G180" s="139">
        <f t="shared" si="518"/>
        <v>0</v>
      </c>
      <c r="H180" s="139">
        <f t="shared" si="518"/>
        <v>0</v>
      </c>
      <c r="I180" s="139">
        <f t="shared" si="518"/>
        <v>0</v>
      </c>
      <c r="J180" s="139">
        <f t="shared" si="518"/>
        <v>0</v>
      </c>
      <c r="K180" s="139">
        <f t="shared" si="518"/>
        <v>0</v>
      </c>
      <c r="L180" s="139">
        <f t="shared" si="518"/>
        <v>0</v>
      </c>
      <c r="M180" s="139">
        <f t="shared" si="527"/>
        <v>0</v>
      </c>
      <c r="N180" s="139">
        <f t="shared" si="527"/>
        <v>0</v>
      </c>
      <c r="O180" s="139">
        <f t="shared" si="527"/>
        <v>0</v>
      </c>
      <c r="P180" s="139">
        <f t="shared" si="527"/>
        <v>0</v>
      </c>
      <c r="Q180" s="139">
        <f t="shared" si="527"/>
        <v>0</v>
      </c>
      <c r="R180" s="142">
        <f t="shared" si="403"/>
        <v>0</v>
      </c>
      <c r="S180" s="7" t="s">
        <v>46</v>
      </c>
      <c r="T180" s="90">
        <v>0</v>
      </c>
      <c r="U180" s="183"/>
      <c r="V180" s="229">
        <f t="shared" ref="V180:AG180" si="558">$T180*V119</f>
        <v>0</v>
      </c>
      <c r="W180" s="229">
        <f t="shared" si="558"/>
        <v>0</v>
      </c>
      <c r="X180" s="229">
        <f t="shared" si="558"/>
        <v>0</v>
      </c>
      <c r="Y180" s="229">
        <f t="shared" si="558"/>
        <v>0</v>
      </c>
      <c r="Z180" s="229">
        <f t="shared" si="558"/>
        <v>0</v>
      </c>
      <c r="AA180" s="229">
        <f t="shared" si="558"/>
        <v>0</v>
      </c>
      <c r="AB180" s="229">
        <f t="shared" si="558"/>
        <v>0</v>
      </c>
      <c r="AC180" s="229">
        <f t="shared" si="558"/>
        <v>0</v>
      </c>
      <c r="AD180" s="229">
        <f t="shared" si="558"/>
        <v>0</v>
      </c>
      <c r="AE180" s="229">
        <f t="shared" si="558"/>
        <v>0</v>
      </c>
      <c r="AF180" s="229">
        <f t="shared" si="558"/>
        <v>0</v>
      </c>
      <c r="AG180" s="229">
        <f t="shared" si="558"/>
        <v>0</v>
      </c>
      <c r="AH180" s="230">
        <f t="shared" si="405"/>
        <v>0</v>
      </c>
      <c r="AI180" s="7" t="s">
        <v>46</v>
      </c>
      <c r="AJ180" s="90">
        <v>0</v>
      </c>
      <c r="AK180" s="183"/>
      <c r="AL180" s="339">
        <f t="shared" si="537"/>
        <v>0</v>
      </c>
      <c r="AM180" s="340">
        <f t="shared" ref="AM180:AW180" si="559">$T180*AM121</f>
        <v>0</v>
      </c>
      <c r="AN180" s="340">
        <f t="shared" si="559"/>
        <v>0</v>
      </c>
      <c r="AO180" s="340">
        <f t="shared" si="559"/>
        <v>0</v>
      </c>
      <c r="AP180" s="340">
        <f t="shared" si="559"/>
        <v>0</v>
      </c>
      <c r="AQ180" s="340">
        <f t="shared" si="559"/>
        <v>0</v>
      </c>
      <c r="AR180" s="340">
        <f t="shared" si="559"/>
        <v>0</v>
      </c>
      <c r="AS180" s="340">
        <f t="shared" si="559"/>
        <v>0</v>
      </c>
      <c r="AT180" s="340">
        <f t="shared" si="559"/>
        <v>0</v>
      </c>
      <c r="AU180" s="340">
        <f t="shared" si="559"/>
        <v>0</v>
      </c>
      <c r="AV180" s="340">
        <f t="shared" si="559"/>
        <v>0</v>
      </c>
      <c r="AW180" s="340">
        <f t="shared" si="559"/>
        <v>0</v>
      </c>
      <c r="AX180" s="341">
        <f t="shared" si="407"/>
        <v>0</v>
      </c>
      <c r="AY180" s="7" t="s">
        <v>46</v>
      </c>
      <c r="AZ180" s="90">
        <v>0</v>
      </c>
      <c r="BA180" s="183"/>
      <c r="BB180" s="427">
        <f t="shared" si="545"/>
        <v>0</v>
      </c>
      <c r="BC180" s="427">
        <f t="shared" ref="BC180:BM180" si="560">$T180*BC121</f>
        <v>0</v>
      </c>
      <c r="BD180" s="427">
        <f t="shared" si="560"/>
        <v>0</v>
      </c>
      <c r="BE180" s="427">
        <f t="shared" si="560"/>
        <v>0</v>
      </c>
      <c r="BF180" s="427">
        <f t="shared" si="560"/>
        <v>0</v>
      </c>
      <c r="BG180" s="427">
        <f t="shared" si="560"/>
        <v>0</v>
      </c>
      <c r="BH180" s="427">
        <f t="shared" si="560"/>
        <v>0</v>
      </c>
      <c r="BI180" s="427">
        <f t="shared" si="560"/>
        <v>0</v>
      </c>
      <c r="BJ180" s="427">
        <f t="shared" si="560"/>
        <v>0</v>
      </c>
      <c r="BK180" s="427">
        <f t="shared" si="560"/>
        <v>0</v>
      </c>
      <c r="BL180" s="427">
        <f t="shared" si="560"/>
        <v>0</v>
      </c>
      <c r="BM180" s="427">
        <f t="shared" si="560"/>
        <v>0</v>
      </c>
      <c r="BN180" s="428">
        <f t="shared" si="410"/>
        <v>0</v>
      </c>
      <c r="BO180" s="7" t="s">
        <v>46</v>
      </c>
      <c r="BP180" s="90">
        <v>0</v>
      </c>
      <c r="BQ180" s="183"/>
      <c r="BR180" s="427">
        <f t="shared" si="547"/>
        <v>0</v>
      </c>
      <c r="BS180" s="427">
        <f t="shared" ref="BS180:CC180" si="561">$T180*BS121</f>
        <v>0</v>
      </c>
      <c r="BT180" s="427">
        <f t="shared" si="561"/>
        <v>0</v>
      </c>
      <c r="BU180" s="427">
        <f t="shared" si="561"/>
        <v>0</v>
      </c>
      <c r="BV180" s="427">
        <f t="shared" si="561"/>
        <v>0</v>
      </c>
      <c r="BW180" s="427">
        <f t="shared" si="561"/>
        <v>0</v>
      </c>
      <c r="BX180" s="427">
        <f t="shared" si="561"/>
        <v>0</v>
      </c>
      <c r="BY180" s="427">
        <f t="shared" si="561"/>
        <v>0</v>
      </c>
      <c r="BZ180" s="427">
        <f t="shared" si="561"/>
        <v>0</v>
      </c>
      <c r="CA180" s="427">
        <f t="shared" si="561"/>
        <v>0</v>
      </c>
      <c r="CB180" s="427">
        <f t="shared" si="561"/>
        <v>0</v>
      </c>
      <c r="CC180" s="427">
        <f t="shared" si="561"/>
        <v>0</v>
      </c>
      <c r="CD180" s="428">
        <f t="shared" si="413"/>
        <v>0</v>
      </c>
    </row>
    <row r="181" spans="2:82" outlineLevel="1" x14ac:dyDescent="0.2">
      <c r="B181" s="74" t="str">
        <f t="shared" si="549"/>
        <v>Additional Position</v>
      </c>
      <c r="C181" s="7" t="s">
        <v>46</v>
      </c>
      <c r="D181" s="90">
        <v>0</v>
      </c>
      <c r="E181" s="183"/>
      <c r="F181" s="139">
        <f t="shared" ref="F181:L185" si="562">$D181*F122</f>
        <v>0</v>
      </c>
      <c r="G181" s="139">
        <f t="shared" si="562"/>
        <v>0</v>
      </c>
      <c r="H181" s="139">
        <f t="shared" si="562"/>
        <v>0</v>
      </c>
      <c r="I181" s="139">
        <f t="shared" si="562"/>
        <v>0</v>
      </c>
      <c r="J181" s="139">
        <f t="shared" si="562"/>
        <v>0</v>
      </c>
      <c r="K181" s="139">
        <f t="shared" si="562"/>
        <v>0</v>
      </c>
      <c r="L181" s="139">
        <f t="shared" si="562"/>
        <v>0</v>
      </c>
      <c r="M181" s="139">
        <f t="shared" si="527"/>
        <v>0</v>
      </c>
      <c r="N181" s="139">
        <f t="shared" si="527"/>
        <v>0</v>
      </c>
      <c r="O181" s="139">
        <f t="shared" si="527"/>
        <v>0</v>
      </c>
      <c r="P181" s="139">
        <f t="shared" si="527"/>
        <v>0</v>
      </c>
      <c r="Q181" s="139">
        <f t="shared" si="527"/>
        <v>0</v>
      </c>
      <c r="R181" s="142">
        <f t="shared" si="403"/>
        <v>0</v>
      </c>
      <c r="S181" s="7" t="s">
        <v>46</v>
      </c>
      <c r="T181" s="90">
        <v>0</v>
      </c>
      <c r="U181" s="183"/>
      <c r="V181" s="229">
        <f t="shared" ref="V181:AG181" si="563">$T181*V120</f>
        <v>0</v>
      </c>
      <c r="W181" s="229">
        <f t="shared" si="563"/>
        <v>0</v>
      </c>
      <c r="X181" s="229">
        <f t="shared" si="563"/>
        <v>0</v>
      </c>
      <c r="Y181" s="229">
        <f t="shared" si="563"/>
        <v>0</v>
      </c>
      <c r="Z181" s="229">
        <f t="shared" si="563"/>
        <v>0</v>
      </c>
      <c r="AA181" s="229">
        <f t="shared" si="563"/>
        <v>0</v>
      </c>
      <c r="AB181" s="229">
        <f t="shared" si="563"/>
        <v>0</v>
      </c>
      <c r="AC181" s="229">
        <f t="shared" si="563"/>
        <v>0</v>
      </c>
      <c r="AD181" s="229">
        <f t="shared" si="563"/>
        <v>0</v>
      </c>
      <c r="AE181" s="229">
        <f t="shared" si="563"/>
        <v>0</v>
      </c>
      <c r="AF181" s="229">
        <f t="shared" si="563"/>
        <v>0</v>
      </c>
      <c r="AG181" s="229">
        <f t="shared" si="563"/>
        <v>0</v>
      </c>
      <c r="AH181" s="230">
        <f t="shared" si="405"/>
        <v>0</v>
      </c>
      <c r="AI181" s="7" t="s">
        <v>46</v>
      </c>
      <c r="AJ181" s="90">
        <v>0</v>
      </c>
      <c r="AK181" s="183"/>
      <c r="AL181" s="339">
        <f t="shared" si="537"/>
        <v>0</v>
      </c>
      <c r="AM181" s="340">
        <f t="shared" ref="AM181:AW181" si="564">$T181*AM122</f>
        <v>0</v>
      </c>
      <c r="AN181" s="340">
        <f t="shared" si="564"/>
        <v>0</v>
      </c>
      <c r="AO181" s="340">
        <f t="shared" si="564"/>
        <v>0</v>
      </c>
      <c r="AP181" s="340">
        <f t="shared" si="564"/>
        <v>0</v>
      </c>
      <c r="AQ181" s="340">
        <f t="shared" si="564"/>
        <v>0</v>
      </c>
      <c r="AR181" s="340">
        <f t="shared" si="564"/>
        <v>0</v>
      </c>
      <c r="AS181" s="340">
        <f t="shared" si="564"/>
        <v>0</v>
      </c>
      <c r="AT181" s="340">
        <f t="shared" si="564"/>
        <v>0</v>
      </c>
      <c r="AU181" s="340">
        <f t="shared" si="564"/>
        <v>0</v>
      </c>
      <c r="AV181" s="340">
        <f t="shared" si="564"/>
        <v>0</v>
      </c>
      <c r="AW181" s="340">
        <f t="shared" si="564"/>
        <v>0</v>
      </c>
      <c r="AX181" s="341">
        <f t="shared" si="407"/>
        <v>0</v>
      </c>
      <c r="AY181" s="7" t="s">
        <v>46</v>
      </c>
      <c r="AZ181" s="90">
        <v>0</v>
      </c>
      <c r="BA181" s="183"/>
      <c r="BB181" s="427">
        <f t="shared" si="545"/>
        <v>0</v>
      </c>
      <c r="BC181" s="427">
        <f t="shared" ref="BC181:BM181" si="565">$T181*BC122</f>
        <v>0</v>
      </c>
      <c r="BD181" s="427">
        <f t="shared" si="565"/>
        <v>0</v>
      </c>
      <c r="BE181" s="427">
        <f t="shared" si="565"/>
        <v>0</v>
      </c>
      <c r="BF181" s="427">
        <f t="shared" si="565"/>
        <v>0</v>
      </c>
      <c r="BG181" s="427">
        <f t="shared" si="565"/>
        <v>0</v>
      </c>
      <c r="BH181" s="427">
        <f t="shared" si="565"/>
        <v>0</v>
      </c>
      <c r="BI181" s="427">
        <f t="shared" si="565"/>
        <v>0</v>
      </c>
      <c r="BJ181" s="427">
        <f t="shared" si="565"/>
        <v>0</v>
      </c>
      <c r="BK181" s="427">
        <f t="shared" si="565"/>
        <v>0</v>
      </c>
      <c r="BL181" s="427">
        <f t="shared" si="565"/>
        <v>0</v>
      </c>
      <c r="BM181" s="427">
        <f t="shared" si="565"/>
        <v>0</v>
      </c>
      <c r="BN181" s="428">
        <f t="shared" si="410"/>
        <v>0</v>
      </c>
      <c r="BO181" s="7" t="s">
        <v>46</v>
      </c>
      <c r="BP181" s="90">
        <v>0</v>
      </c>
      <c r="BQ181" s="183"/>
      <c r="BR181" s="427">
        <f t="shared" si="547"/>
        <v>0</v>
      </c>
      <c r="BS181" s="427">
        <f t="shared" ref="BS181:CC181" si="566">$T181*BS122</f>
        <v>0</v>
      </c>
      <c r="BT181" s="427">
        <f t="shared" si="566"/>
        <v>0</v>
      </c>
      <c r="BU181" s="427">
        <f t="shared" si="566"/>
        <v>0</v>
      </c>
      <c r="BV181" s="427">
        <f t="shared" si="566"/>
        <v>0</v>
      </c>
      <c r="BW181" s="427">
        <f t="shared" si="566"/>
        <v>0</v>
      </c>
      <c r="BX181" s="427">
        <f t="shared" si="566"/>
        <v>0</v>
      </c>
      <c r="BY181" s="427">
        <f t="shared" si="566"/>
        <v>0</v>
      </c>
      <c r="BZ181" s="427">
        <f t="shared" si="566"/>
        <v>0</v>
      </c>
      <c r="CA181" s="427">
        <f t="shared" si="566"/>
        <v>0</v>
      </c>
      <c r="CB181" s="427">
        <f t="shared" si="566"/>
        <v>0</v>
      </c>
      <c r="CC181" s="427">
        <f t="shared" si="566"/>
        <v>0</v>
      </c>
      <c r="CD181" s="428">
        <f t="shared" si="413"/>
        <v>0</v>
      </c>
    </row>
    <row r="182" spans="2:82" outlineLevel="1" x14ac:dyDescent="0.2">
      <c r="B182" s="74" t="str">
        <f t="shared" si="549"/>
        <v>Additional Position</v>
      </c>
      <c r="C182" s="7" t="s">
        <v>46</v>
      </c>
      <c r="D182" s="90">
        <v>0</v>
      </c>
      <c r="E182" s="183"/>
      <c r="F182" s="139">
        <f t="shared" si="562"/>
        <v>0</v>
      </c>
      <c r="G182" s="139">
        <f t="shared" si="562"/>
        <v>0</v>
      </c>
      <c r="H182" s="139">
        <f t="shared" si="562"/>
        <v>0</v>
      </c>
      <c r="I182" s="139">
        <f t="shared" si="562"/>
        <v>0</v>
      </c>
      <c r="J182" s="139">
        <f t="shared" si="562"/>
        <v>0</v>
      </c>
      <c r="K182" s="139">
        <f t="shared" si="562"/>
        <v>0</v>
      </c>
      <c r="L182" s="139">
        <f t="shared" si="562"/>
        <v>0</v>
      </c>
      <c r="M182" s="139">
        <f t="shared" si="527"/>
        <v>0</v>
      </c>
      <c r="N182" s="139">
        <f t="shared" si="527"/>
        <v>0</v>
      </c>
      <c r="O182" s="139">
        <f t="shared" si="527"/>
        <v>0</v>
      </c>
      <c r="P182" s="139">
        <f t="shared" si="527"/>
        <v>0</v>
      </c>
      <c r="Q182" s="139">
        <f t="shared" si="527"/>
        <v>0</v>
      </c>
      <c r="R182" s="142">
        <f t="shared" si="403"/>
        <v>0</v>
      </c>
      <c r="S182" s="7" t="s">
        <v>46</v>
      </c>
      <c r="T182" s="90">
        <v>0</v>
      </c>
      <c r="U182" s="183"/>
      <c r="V182" s="229">
        <f t="shared" ref="V182:AG182" si="567">$T182*V121</f>
        <v>0</v>
      </c>
      <c r="W182" s="229">
        <f t="shared" si="567"/>
        <v>0</v>
      </c>
      <c r="X182" s="229">
        <f t="shared" si="567"/>
        <v>0</v>
      </c>
      <c r="Y182" s="229">
        <f t="shared" si="567"/>
        <v>0</v>
      </c>
      <c r="Z182" s="229">
        <f t="shared" si="567"/>
        <v>0</v>
      </c>
      <c r="AA182" s="229">
        <f t="shared" si="567"/>
        <v>0</v>
      </c>
      <c r="AB182" s="229">
        <f t="shared" si="567"/>
        <v>0</v>
      </c>
      <c r="AC182" s="229">
        <f t="shared" si="567"/>
        <v>0</v>
      </c>
      <c r="AD182" s="229">
        <f t="shared" si="567"/>
        <v>0</v>
      </c>
      <c r="AE182" s="229">
        <f t="shared" si="567"/>
        <v>0</v>
      </c>
      <c r="AF182" s="229">
        <f t="shared" si="567"/>
        <v>0</v>
      </c>
      <c r="AG182" s="229">
        <f t="shared" si="567"/>
        <v>0</v>
      </c>
      <c r="AH182" s="230">
        <f t="shared" si="405"/>
        <v>0</v>
      </c>
      <c r="AI182" s="7" t="s">
        <v>46</v>
      </c>
      <c r="AJ182" s="90">
        <v>0</v>
      </c>
      <c r="AK182" s="183"/>
      <c r="AL182" s="339">
        <f t="shared" si="537"/>
        <v>0</v>
      </c>
      <c r="AM182" s="340">
        <f t="shared" ref="AM182:AW182" si="568">$T182*AM123</f>
        <v>0</v>
      </c>
      <c r="AN182" s="340">
        <f t="shared" si="568"/>
        <v>0</v>
      </c>
      <c r="AO182" s="340">
        <f t="shared" si="568"/>
        <v>0</v>
      </c>
      <c r="AP182" s="340">
        <f t="shared" si="568"/>
        <v>0</v>
      </c>
      <c r="AQ182" s="340">
        <f t="shared" si="568"/>
        <v>0</v>
      </c>
      <c r="AR182" s="340">
        <f t="shared" si="568"/>
        <v>0</v>
      </c>
      <c r="AS182" s="340">
        <f t="shared" si="568"/>
        <v>0</v>
      </c>
      <c r="AT182" s="340">
        <f t="shared" si="568"/>
        <v>0</v>
      </c>
      <c r="AU182" s="340">
        <f t="shared" si="568"/>
        <v>0</v>
      </c>
      <c r="AV182" s="340">
        <f t="shared" si="568"/>
        <v>0</v>
      </c>
      <c r="AW182" s="340">
        <f t="shared" si="568"/>
        <v>0</v>
      </c>
      <c r="AX182" s="341">
        <f t="shared" si="407"/>
        <v>0</v>
      </c>
      <c r="AY182" s="7" t="s">
        <v>46</v>
      </c>
      <c r="AZ182" s="90">
        <v>0</v>
      </c>
      <c r="BA182" s="183"/>
      <c r="BB182" s="427">
        <f t="shared" si="545"/>
        <v>0</v>
      </c>
      <c r="BC182" s="427">
        <f t="shared" ref="BC182:BM182" si="569">$T182*BC123</f>
        <v>0</v>
      </c>
      <c r="BD182" s="427">
        <f t="shared" si="569"/>
        <v>0</v>
      </c>
      <c r="BE182" s="427">
        <f t="shared" si="569"/>
        <v>0</v>
      </c>
      <c r="BF182" s="427">
        <f t="shared" si="569"/>
        <v>0</v>
      </c>
      <c r="BG182" s="427">
        <f t="shared" si="569"/>
        <v>0</v>
      </c>
      <c r="BH182" s="427">
        <f t="shared" si="569"/>
        <v>0</v>
      </c>
      <c r="BI182" s="427">
        <f t="shared" si="569"/>
        <v>0</v>
      </c>
      <c r="BJ182" s="427">
        <f t="shared" si="569"/>
        <v>0</v>
      </c>
      <c r="BK182" s="427">
        <f t="shared" si="569"/>
        <v>0</v>
      </c>
      <c r="BL182" s="427">
        <f t="shared" si="569"/>
        <v>0</v>
      </c>
      <c r="BM182" s="427">
        <f t="shared" si="569"/>
        <v>0</v>
      </c>
      <c r="BN182" s="428">
        <f t="shared" si="410"/>
        <v>0</v>
      </c>
      <c r="BO182" s="7" t="s">
        <v>46</v>
      </c>
      <c r="BP182" s="90">
        <v>0</v>
      </c>
      <c r="BQ182" s="183"/>
      <c r="BR182" s="427">
        <f t="shared" si="547"/>
        <v>0</v>
      </c>
      <c r="BS182" s="427">
        <f t="shared" ref="BS182:CC182" si="570">$T182*BS123</f>
        <v>0</v>
      </c>
      <c r="BT182" s="427">
        <f t="shared" si="570"/>
        <v>0</v>
      </c>
      <c r="BU182" s="427">
        <f t="shared" si="570"/>
        <v>0</v>
      </c>
      <c r="BV182" s="427">
        <f t="shared" si="570"/>
        <v>0</v>
      </c>
      <c r="BW182" s="427">
        <f t="shared" si="570"/>
        <v>0</v>
      </c>
      <c r="BX182" s="427">
        <f t="shared" si="570"/>
        <v>0</v>
      </c>
      <c r="BY182" s="427">
        <f t="shared" si="570"/>
        <v>0</v>
      </c>
      <c r="BZ182" s="427">
        <f t="shared" si="570"/>
        <v>0</v>
      </c>
      <c r="CA182" s="427">
        <f t="shared" si="570"/>
        <v>0</v>
      </c>
      <c r="CB182" s="427">
        <f t="shared" si="570"/>
        <v>0</v>
      </c>
      <c r="CC182" s="427">
        <f t="shared" si="570"/>
        <v>0</v>
      </c>
      <c r="CD182" s="428">
        <f t="shared" si="413"/>
        <v>0</v>
      </c>
    </row>
    <row r="183" spans="2:82" outlineLevel="1" x14ac:dyDescent="0.2">
      <c r="B183" s="74" t="str">
        <f t="shared" si="549"/>
        <v>Additional Position</v>
      </c>
      <c r="C183" s="7" t="s">
        <v>46</v>
      </c>
      <c r="D183" s="90">
        <v>0</v>
      </c>
      <c r="E183" s="183"/>
      <c r="F183" s="139">
        <f t="shared" si="562"/>
        <v>0</v>
      </c>
      <c r="G183" s="139">
        <f t="shared" si="562"/>
        <v>0</v>
      </c>
      <c r="H183" s="139">
        <f t="shared" si="562"/>
        <v>0</v>
      </c>
      <c r="I183" s="139">
        <f t="shared" si="562"/>
        <v>0</v>
      </c>
      <c r="J183" s="139">
        <f t="shared" si="562"/>
        <v>0</v>
      </c>
      <c r="K183" s="139">
        <f t="shared" si="562"/>
        <v>0</v>
      </c>
      <c r="L183" s="139">
        <f t="shared" si="562"/>
        <v>0</v>
      </c>
      <c r="M183" s="139">
        <f t="shared" ref="M183:Q185" si="571">$D183*M124</f>
        <v>0</v>
      </c>
      <c r="N183" s="139">
        <f t="shared" si="571"/>
        <v>0</v>
      </c>
      <c r="O183" s="139">
        <f t="shared" si="571"/>
        <v>0</v>
      </c>
      <c r="P183" s="139">
        <f t="shared" si="571"/>
        <v>0</v>
      </c>
      <c r="Q183" s="139">
        <f t="shared" si="571"/>
        <v>0</v>
      </c>
      <c r="R183" s="142">
        <f t="shared" si="403"/>
        <v>0</v>
      </c>
      <c r="S183" s="7" t="s">
        <v>46</v>
      </c>
      <c r="T183" s="90">
        <v>0</v>
      </c>
      <c r="U183" s="183"/>
      <c r="V183" s="229">
        <f t="shared" ref="V183:AG183" si="572">$T183*V122</f>
        <v>0</v>
      </c>
      <c r="W183" s="229">
        <f t="shared" si="572"/>
        <v>0</v>
      </c>
      <c r="X183" s="229">
        <f t="shared" si="572"/>
        <v>0</v>
      </c>
      <c r="Y183" s="229">
        <f t="shared" si="572"/>
        <v>0</v>
      </c>
      <c r="Z183" s="229">
        <f t="shared" si="572"/>
        <v>0</v>
      </c>
      <c r="AA183" s="229">
        <f t="shared" si="572"/>
        <v>0</v>
      </c>
      <c r="AB183" s="229">
        <f t="shared" si="572"/>
        <v>0</v>
      </c>
      <c r="AC183" s="229">
        <f t="shared" si="572"/>
        <v>0</v>
      </c>
      <c r="AD183" s="229">
        <f t="shared" si="572"/>
        <v>0</v>
      </c>
      <c r="AE183" s="229">
        <f t="shared" si="572"/>
        <v>0</v>
      </c>
      <c r="AF183" s="229">
        <f t="shared" si="572"/>
        <v>0</v>
      </c>
      <c r="AG183" s="229">
        <f t="shared" si="572"/>
        <v>0</v>
      </c>
      <c r="AH183" s="230">
        <f t="shared" si="405"/>
        <v>0</v>
      </c>
      <c r="AI183" s="7" t="s">
        <v>46</v>
      </c>
      <c r="AJ183" s="90">
        <v>0</v>
      </c>
      <c r="AK183" s="183"/>
      <c r="AL183" s="339">
        <f t="shared" si="537"/>
        <v>0</v>
      </c>
      <c r="AM183" s="340">
        <f t="shared" ref="AM183:AW183" si="573">$T183*AM124</f>
        <v>0</v>
      </c>
      <c r="AN183" s="340">
        <f t="shared" si="573"/>
        <v>0</v>
      </c>
      <c r="AO183" s="340">
        <f t="shared" si="573"/>
        <v>0</v>
      </c>
      <c r="AP183" s="340">
        <f t="shared" si="573"/>
        <v>0</v>
      </c>
      <c r="AQ183" s="340">
        <f t="shared" si="573"/>
        <v>0</v>
      </c>
      <c r="AR183" s="340">
        <f t="shared" si="573"/>
        <v>0</v>
      </c>
      <c r="AS183" s="340">
        <f t="shared" si="573"/>
        <v>0</v>
      </c>
      <c r="AT183" s="340">
        <f t="shared" si="573"/>
        <v>0</v>
      </c>
      <c r="AU183" s="340">
        <f t="shared" si="573"/>
        <v>0</v>
      </c>
      <c r="AV183" s="340">
        <f t="shared" si="573"/>
        <v>0</v>
      </c>
      <c r="AW183" s="340">
        <f t="shared" si="573"/>
        <v>0</v>
      </c>
      <c r="AX183" s="341">
        <f t="shared" si="407"/>
        <v>0</v>
      </c>
      <c r="AY183" s="7" t="s">
        <v>46</v>
      </c>
      <c r="AZ183" s="90">
        <v>0</v>
      </c>
      <c r="BA183" s="183"/>
      <c r="BB183" s="427">
        <f t="shared" si="545"/>
        <v>0</v>
      </c>
      <c r="BC183" s="427">
        <f t="shared" ref="BC183:BM183" si="574">$T183*BC124</f>
        <v>0</v>
      </c>
      <c r="BD183" s="427">
        <f t="shared" si="574"/>
        <v>0</v>
      </c>
      <c r="BE183" s="427">
        <f t="shared" si="574"/>
        <v>0</v>
      </c>
      <c r="BF183" s="427">
        <f t="shared" si="574"/>
        <v>0</v>
      </c>
      <c r="BG183" s="427">
        <f t="shared" si="574"/>
        <v>0</v>
      </c>
      <c r="BH183" s="427">
        <f t="shared" si="574"/>
        <v>0</v>
      </c>
      <c r="BI183" s="427">
        <f t="shared" si="574"/>
        <v>0</v>
      </c>
      <c r="BJ183" s="427">
        <f t="shared" si="574"/>
        <v>0</v>
      </c>
      <c r="BK183" s="427">
        <f t="shared" si="574"/>
        <v>0</v>
      </c>
      <c r="BL183" s="427">
        <f t="shared" si="574"/>
        <v>0</v>
      </c>
      <c r="BM183" s="427">
        <f t="shared" si="574"/>
        <v>0</v>
      </c>
      <c r="BN183" s="428">
        <f t="shared" si="410"/>
        <v>0</v>
      </c>
      <c r="BO183" s="7" t="s">
        <v>46</v>
      </c>
      <c r="BP183" s="90">
        <v>0</v>
      </c>
      <c r="BQ183" s="183"/>
      <c r="BR183" s="427">
        <f t="shared" si="547"/>
        <v>0</v>
      </c>
      <c r="BS183" s="427">
        <f t="shared" ref="BS183:CC183" si="575">$T183*BS124</f>
        <v>0</v>
      </c>
      <c r="BT183" s="427">
        <f t="shared" si="575"/>
        <v>0</v>
      </c>
      <c r="BU183" s="427">
        <f t="shared" si="575"/>
        <v>0</v>
      </c>
      <c r="BV183" s="427">
        <f t="shared" si="575"/>
        <v>0</v>
      </c>
      <c r="BW183" s="427">
        <f t="shared" si="575"/>
        <v>0</v>
      </c>
      <c r="BX183" s="427">
        <f t="shared" si="575"/>
        <v>0</v>
      </c>
      <c r="BY183" s="427">
        <f t="shared" si="575"/>
        <v>0</v>
      </c>
      <c r="BZ183" s="427">
        <f t="shared" si="575"/>
        <v>0</v>
      </c>
      <c r="CA183" s="427">
        <f t="shared" si="575"/>
        <v>0</v>
      </c>
      <c r="CB183" s="427">
        <f t="shared" si="575"/>
        <v>0</v>
      </c>
      <c r="CC183" s="427">
        <f t="shared" si="575"/>
        <v>0</v>
      </c>
      <c r="CD183" s="428">
        <f t="shared" si="413"/>
        <v>0</v>
      </c>
    </row>
    <row r="184" spans="2:82" outlineLevel="1" x14ac:dyDescent="0.2">
      <c r="B184" s="74" t="str">
        <f t="shared" si="549"/>
        <v>Additional Position</v>
      </c>
      <c r="C184" s="7" t="s">
        <v>46</v>
      </c>
      <c r="D184" s="90">
        <v>0</v>
      </c>
      <c r="E184" s="183"/>
      <c r="F184" s="139">
        <f t="shared" si="562"/>
        <v>0</v>
      </c>
      <c r="G184" s="139">
        <f t="shared" si="562"/>
        <v>0</v>
      </c>
      <c r="H184" s="139">
        <f t="shared" si="562"/>
        <v>0</v>
      </c>
      <c r="I184" s="139">
        <f t="shared" si="562"/>
        <v>0</v>
      </c>
      <c r="J184" s="139">
        <f t="shared" si="562"/>
        <v>0</v>
      </c>
      <c r="K184" s="139">
        <f t="shared" si="562"/>
        <v>0</v>
      </c>
      <c r="L184" s="139">
        <f t="shared" si="562"/>
        <v>0</v>
      </c>
      <c r="M184" s="139">
        <f t="shared" si="571"/>
        <v>0</v>
      </c>
      <c r="N184" s="139">
        <f t="shared" si="571"/>
        <v>0</v>
      </c>
      <c r="O184" s="139">
        <f t="shared" si="571"/>
        <v>0</v>
      </c>
      <c r="P184" s="139">
        <f t="shared" si="571"/>
        <v>0</v>
      </c>
      <c r="Q184" s="139">
        <f t="shared" si="571"/>
        <v>0</v>
      </c>
      <c r="R184" s="142">
        <f t="shared" si="403"/>
        <v>0</v>
      </c>
      <c r="S184" s="7" t="s">
        <v>46</v>
      </c>
      <c r="T184" s="90">
        <v>0</v>
      </c>
      <c r="U184" s="183"/>
      <c r="V184" s="229">
        <f t="shared" ref="V184:AG184" si="576">$T184*V123</f>
        <v>0</v>
      </c>
      <c r="W184" s="229">
        <f t="shared" si="576"/>
        <v>0</v>
      </c>
      <c r="X184" s="229">
        <f t="shared" si="576"/>
        <v>0</v>
      </c>
      <c r="Y184" s="229">
        <f t="shared" si="576"/>
        <v>0</v>
      </c>
      <c r="Z184" s="229">
        <f t="shared" si="576"/>
        <v>0</v>
      </c>
      <c r="AA184" s="229">
        <f t="shared" si="576"/>
        <v>0</v>
      </c>
      <c r="AB184" s="229">
        <f t="shared" si="576"/>
        <v>0</v>
      </c>
      <c r="AC184" s="229">
        <f t="shared" si="576"/>
        <v>0</v>
      </c>
      <c r="AD184" s="229">
        <f t="shared" si="576"/>
        <v>0</v>
      </c>
      <c r="AE184" s="229">
        <f t="shared" si="576"/>
        <v>0</v>
      </c>
      <c r="AF184" s="229">
        <f t="shared" si="576"/>
        <v>0</v>
      </c>
      <c r="AG184" s="229">
        <f t="shared" si="576"/>
        <v>0</v>
      </c>
      <c r="AH184" s="230">
        <f t="shared" si="405"/>
        <v>0</v>
      </c>
      <c r="AI184" s="7" t="s">
        <v>46</v>
      </c>
      <c r="AJ184" s="90">
        <v>0</v>
      </c>
      <c r="AK184" s="183"/>
      <c r="AL184" s="339">
        <f t="shared" si="537"/>
        <v>0</v>
      </c>
      <c r="AM184" s="340">
        <f t="shared" ref="AM184:AW184" si="577">$T184*AM125</f>
        <v>0</v>
      </c>
      <c r="AN184" s="340">
        <f t="shared" si="577"/>
        <v>0</v>
      </c>
      <c r="AO184" s="340">
        <f t="shared" si="577"/>
        <v>0</v>
      </c>
      <c r="AP184" s="340">
        <f t="shared" si="577"/>
        <v>0</v>
      </c>
      <c r="AQ184" s="340">
        <f t="shared" si="577"/>
        <v>0</v>
      </c>
      <c r="AR184" s="340">
        <f t="shared" si="577"/>
        <v>0</v>
      </c>
      <c r="AS184" s="340">
        <f t="shared" si="577"/>
        <v>0</v>
      </c>
      <c r="AT184" s="340">
        <f t="shared" si="577"/>
        <v>0</v>
      </c>
      <c r="AU184" s="340">
        <f t="shared" si="577"/>
        <v>0</v>
      </c>
      <c r="AV184" s="340">
        <f t="shared" si="577"/>
        <v>0</v>
      </c>
      <c r="AW184" s="340">
        <f t="shared" si="577"/>
        <v>0</v>
      </c>
      <c r="AX184" s="341">
        <f t="shared" si="407"/>
        <v>0</v>
      </c>
      <c r="AY184" s="7" t="s">
        <v>46</v>
      </c>
      <c r="AZ184" s="90">
        <v>0</v>
      </c>
      <c r="BA184" s="183"/>
      <c r="BB184" s="427">
        <f t="shared" si="545"/>
        <v>0</v>
      </c>
      <c r="BC184" s="427">
        <f t="shared" ref="BC184:BM184" si="578">$T184*BC125</f>
        <v>0</v>
      </c>
      <c r="BD184" s="427">
        <f t="shared" si="578"/>
        <v>0</v>
      </c>
      <c r="BE184" s="427">
        <f t="shared" si="578"/>
        <v>0</v>
      </c>
      <c r="BF184" s="427">
        <f t="shared" si="578"/>
        <v>0</v>
      </c>
      <c r="BG184" s="427">
        <f t="shared" si="578"/>
        <v>0</v>
      </c>
      <c r="BH184" s="427">
        <f t="shared" si="578"/>
        <v>0</v>
      </c>
      <c r="BI184" s="427">
        <f t="shared" si="578"/>
        <v>0</v>
      </c>
      <c r="BJ184" s="427">
        <f t="shared" si="578"/>
        <v>0</v>
      </c>
      <c r="BK184" s="427">
        <f t="shared" si="578"/>
        <v>0</v>
      </c>
      <c r="BL184" s="427">
        <f t="shared" si="578"/>
        <v>0</v>
      </c>
      <c r="BM184" s="427">
        <f t="shared" si="578"/>
        <v>0</v>
      </c>
      <c r="BN184" s="428">
        <f t="shared" si="410"/>
        <v>0</v>
      </c>
      <c r="BO184" s="7" t="s">
        <v>46</v>
      </c>
      <c r="BP184" s="90">
        <v>0</v>
      </c>
      <c r="BQ184" s="183"/>
      <c r="BR184" s="427">
        <f t="shared" si="547"/>
        <v>0</v>
      </c>
      <c r="BS184" s="427">
        <f t="shared" ref="BS184:CC184" si="579">$T184*BS125</f>
        <v>0</v>
      </c>
      <c r="BT184" s="427">
        <f t="shared" si="579"/>
        <v>0</v>
      </c>
      <c r="BU184" s="427">
        <f t="shared" si="579"/>
        <v>0</v>
      </c>
      <c r="BV184" s="427">
        <f t="shared" si="579"/>
        <v>0</v>
      </c>
      <c r="BW184" s="427">
        <f t="shared" si="579"/>
        <v>0</v>
      </c>
      <c r="BX184" s="427">
        <f t="shared" si="579"/>
        <v>0</v>
      </c>
      <c r="BY184" s="427">
        <f t="shared" si="579"/>
        <v>0</v>
      </c>
      <c r="BZ184" s="427">
        <f t="shared" si="579"/>
        <v>0</v>
      </c>
      <c r="CA184" s="427">
        <f t="shared" si="579"/>
        <v>0</v>
      </c>
      <c r="CB184" s="427">
        <f t="shared" si="579"/>
        <v>0</v>
      </c>
      <c r="CC184" s="427">
        <f t="shared" si="579"/>
        <v>0</v>
      </c>
      <c r="CD184" s="428">
        <f t="shared" si="413"/>
        <v>0</v>
      </c>
    </row>
    <row r="185" spans="2:82" outlineLevel="1" x14ac:dyDescent="0.2">
      <c r="B185" s="77" t="str">
        <f t="shared" si="549"/>
        <v>Additional Position</v>
      </c>
      <c r="C185" s="76" t="s">
        <v>46</v>
      </c>
      <c r="D185" s="90">
        <v>0</v>
      </c>
      <c r="E185" s="183"/>
      <c r="F185" s="139">
        <f t="shared" si="562"/>
        <v>0</v>
      </c>
      <c r="G185" s="139">
        <f t="shared" si="562"/>
        <v>0</v>
      </c>
      <c r="H185" s="139">
        <f t="shared" si="562"/>
        <v>0</v>
      </c>
      <c r="I185" s="139">
        <f t="shared" si="562"/>
        <v>0</v>
      </c>
      <c r="J185" s="139">
        <f t="shared" si="562"/>
        <v>0</v>
      </c>
      <c r="K185" s="139">
        <f t="shared" si="562"/>
        <v>0</v>
      </c>
      <c r="L185" s="139">
        <f t="shared" si="562"/>
        <v>0</v>
      </c>
      <c r="M185" s="139">
        <f t="shared" si="571"/>
        <v>0</v>
      </c>
      <c r="N185" s="139">
        <f t="shared" si="571"/>
        <v>0</v>
      </c>
      <c r="O185" s="139">
        <f t="shared" si="571"/>
        <v>0</v>
      </c>
      <c r="P185" s="139">
        <f t="shared" si="571"/>
        <v>0</v>
      </c>
      <c r="Q185" s="139">
        <f t="shared" si="571"/>
        <v>0</v>
      </c>
      <c r="R185" s="142">
        <f t="shared" si="403"/>
        <v>0</v>
      </c>
      <c r="S185" s="76" t="s">
        <v>46</v>
      </c>
      <c r="T185" s="90">
        <v>0</v>
      </c>
      <c r="U185" s="183"/>
      <c r="V185" s="229">
        <f t="shared" ref="V185:AG185" si="580">$T185*V124</f>
        <v>0</v>
      </c>
      <c r="W185" s="229">
        <f t="shared" si="580"/>
        <v>0</v>
      </c>
      <c r="X185" s="229">
        <f t="shared" si="580"/>
        <v>0</v>
      </c>
      <c r="Y185" s="229">
        <f t="shared" si="580"/>
        <v>0</v>
      </c>
      <c r="Z185" s="229">
        <f t="shared" si="580"/>
        <v>0</v>
      </c>
      <c r="AA185" s="229">
        <f t="shared" si="580"/>
        <v>0</v>
      </c>
      <c r="AB185" s="229">
        <f t="shared" si="580"/>
        <v>0</v>
      </c>
      <c r="AC185" s="229">
        <f t="shared" si="580"/>
        <v>0</v>
      </c>
      <c r="AD185" s="229">
        <f t="shared" si="580"/>
        <v>0</v>
      </c>
      <c r="AE185" s="229">
        <f t="shared" si="580"/>
        <v>0</v>
      </c>
      <c r="AF185" s="229">
        <f t="shared" si="580"/>
        <v>0</v>
      </c>
      <c r="AG185" s="229">
        <f t="shared" si="580"/>
        <v>0</v>
      </c>
      <c r="AH185" s="230">
        <f t="shared" si="405"/>
        <v>0</v>
      </c>
      <c r="AI185" s="76" t="s">
        <v>46</v>
      </c>
      <c r="AJ185" s="90">
        <v>0</v>
      </c>
      <c r="AK185" s="183"/>
      <c r="AL185" s="339">
        <f t="shared" si="537"/>
        <v>0</v>
      </c>
      <c r="AM185" s="340">
        <f t="shared" ref="AM185:AW185" si="581">$T185*AM126</f>
        <v>0</v>
      </c>
      <c r="AN185" s="340">
        <f t="shared" si="581"/>
        <v>0</v>
      </c>
      <c r="AO185" s="340">
        <f t="shared" si="581"/>
        <v>0</v>
      </c>
      <c r="AP185" s="340">
        <f t="shared" si="581"/>
        <v>0</v>
      </c>
      <c r="AQ185" s="340">
        <f t="shared" si="581"/>
        <v>0</v>
      </c>
      <c r="AR185" s="340">
        <f t="shared" si="581"/>
        <v>0</v>
      </c>
      <c r="AS185" s="340">
        <f t="shared" si="581"/>
        <v>0</v>
      </c>
      <c r="AT185" s="340">
        <f t="shared" si="581"/>
        <v>0</v>
      </c>
      <c r="AU185" s="340">
        <f t="shared" si="581"/>
        <v>0</v>
      </c>
      <c r="AV185" s="340">
        <f t="shared" si="581"/>
        <v>0</v>
      </c>
      <c r="AW185" s="340">
        <f t="shared" si="581"/>
        <v>0</v>
      </c>
      <c r="AX185" s="341">
        <f t="shared" si="407"/>
        <v>0</v>
      </c>
      <c r="AY185" s="76" t="s">
        <v>46</v>
      </c>
      <c r="AZ185" s="90">
        <v>0</v>
      </c>
      <c r="BA185" s="183"/>
      <c r="BB185" s="427">
        <f t="shared" si="545"/>
        <v>0</v>
      </c>
      <c r="BC185" s="427">
        <f t="shared" ref="BC185:BM185" si="582">$T185*BC126</f>
        <v>0</v>
      </c>
      <c r="BD185" s="427">
        <f t="shared" si="582"/>
        <v>0</v>
      </c>
      <c r="BE185" s="427">
        <f t="shared" si="582"/>
        <v>0</v>
      </c>
      <c r="BF185" s="427">
        <f t="shared" si="582"/>
        <v>0</v>
      </c>
      <c r="BG185" s="427">
        <f t="shared" si="582"/>
        <v>0</v>
      </c>
      <c r="BH185" s="427">
        <f t="shared" si="582"/>
        <v>0</v>
      </c>
      <c r="BI185" s="427">
        <f t="shared" si="582"/>
        <v>0</v>
      </c>
      <c r="BJ185" s="427">
        <f t="shared" si="582"/>
        <v>0</v>
      </c>
      <c r="BK185" s="427">
        <f t="shared" si="582"/>
        <v>0</v>
      </c>
      <c r="BL185" s="427">
        <f t="shared" si="582"/>
        <v>0</v>
      </c>
      <c r="BM185" s="427">
        <f t="shared" si="582"/>
        <v>0</v>
      </c>
      <c r="BN185" s="428">
        <f t="shared" si="410"/>
        <v>0</v>
      </c>
      <c r="BO185" s="76" t="s">
        <v>46</v>
      </c>
      <c r="BP185" s="90">
        <v>0</v>
      </c>
      <c r="BQ185" s="183"/>
      <c r="BR185" s="427">
        <f t="shared" si="547"/>
        <v>0</v>
      </c>
      <c r="BS185" s="427">
        <f t="shared" ref="BS185:CC185" si="583">$T185*BS126</f>
        <v>0</v>
      </c>
      <c r="BT185" s="427">
        <f t="shared" si="583"/>
        <v>0</v>
      </c>
      <c r="BU185" s="427">
        <f t="shared" si="583"/>
        <v>0</v>
      </c>
      <c r="BV185" s="427">
        <f t="shared" si="583"/>
        <v>0</v>
      </c>
      <c r="BW185" s="427">
        <f t="shared" si="583"/>
        <v>0</v>
      </c>
      <c r="BX185" s="427">
        <f t="shared" si="583"/>
        <v>0</v>
      </c>
      <c r="BY185" s="427">
        <f t="shared" si="583"/>
        <v>0</v>
      </c>
      <c r="BZ185" s="427">
        <f t="shared" si="583"/>
        <v>0</v>
      </c>
      <c r="CA185" s="427">
        <f t="shared" si="583"/>
        <v>0</v>
      </c>
      <c r="CB185" s="427">
        <f t="shared" si="583"/>
        <v>0</v>
      </c>
      <c r="CC185" s="427">
        <f t="shared" si="583"/>
        <v>0</v>
      </c>
      <c r="CD185" s="428">
        <f t="shared" si="413"/>
        <v>0</v>
      </c>
    </row>
    <row r="186" spans="2:82" outlineLevel="1" x14ac:dyDescent="0.2">
      <c r="B186" s="74" t="s">
        <v>47</v>
      </c>
      <c r="C186" s="7" t="s">
        <v>19</v>
      </c>
      <c r="D186" s="70" t="s">
        <v>20</v>
      </c>
      <c r="E186" s="185"/>
      <c r="F186" s="187">
        <v>0</v>
      </c>
      <c r="G186" s="187"/>
      <c r="H186" s="187">
        <v>0</v>
      </c>
      <c r="I186" s="187"/>
      <c r="J186" s="187"/>
      <c r="K186" s="187"/>
      <c r="L186" s="187">
        <v>0</v>
      </c>
      <c r="M186" s="139"/>
      <c r="N186" s="139"/>
      <c r="O186" s="139"/>
      <c r="P186" s="188"/>
      <c r="Q186" s="188">
        <v>0</v>
      </c>
      <c r="R186" s="142"/>
      <c r="S186" s="7" t="s">
        <v>19</v>
      </c>
      <c r="T186" s="70" t="s">
        <v>20</v>
      </c>
      <c r="U186" s="185"/>
      <c r="V186" s="258">
        <v>0</v>
      </c>
      <c r="W186" s="258"/>
      <c r="X186" s="258">
        <v>0</v>
      </c>
      <c r="Y186" s="258"/>
      <c r="Z186" s="258"/>
      <c r="AA186" s="258"/>
      <c r="AB186" s="258">
        <v>0</v>
      </c>
      <c r="AC186" s="228"/>
      <c r="AD186" s="228"/>
      <c r="AE186" s="228"/>
      <c r="AF186" s="259"/>
      <c r="AG186" s="259">
        <v>0</v>
      </c>
      <c r="AH186" s="230"/>
      <c r="AI186" s="7" t="s">
        <v>19</v>
      </c>
      <c r="AJ186" s="70" t="s">
        <v>20</v>
      </c>
      <c r="AK186" s="185"/>
      <c r="AL186" s="368">
        <v>0</v>
      </c>
      <c r="AM186" s="368"/>
      <c r="AN186" s="368">
        <v>0</v>
      </c>
      <c r="AO186" s="368"/>
      <c r="AP186" s="368"/>
      <c r="AQ186" s="368"/>
      <c r="AR186" s="368">
        <v>0</v>
      </c>
      <c r="AS186" s="340"/>
      <c r="AT186" s="340"/>
      <c r="AU186" s="340"/>
      <c r="AV186" s="369"/>
      <c r="AW186" s="369">
        <v>0</v>
      </c>
      <c r="AX186" s="341"/>
      <c r="AY186" s="7" t="s">
        <v>19</v>
      </c>
      <c r="AZ186" s="70" t="s">
        <v>20</v>
      </c>
      <c r="BA186" s="185"/>
      <c r="BB186" s="457">
        <v>0</v>
      </c>
      <c r="BC186" s="457"/>
      <c r="BD186" s="457">
        <v>0</v>
      </c>
      <c r="BE186" s="457"/>
      <c r="BF186" s="457"/>
      <c r="BG186" s="457"/>
      <c r="BH186" s="457">
        <v>0</v>
      </c>
      <c r="BI186" s="427"/>
      <c r="BJ186" s="427"/>
      <c r="BK186" s="427"/>
      <c r="BL186" s="458"/>
      <c r="BM186" s="458">
        <v>0</v>
      </c>
      <c r="BN186" s="428"/>
      <c r="BO186" s="7" t="s">
        <v>19</v>
      </c>
      <c r="BP186" s="70" t="s">
        <v>20</v>
      </c>
      <c r="BQ186" s="185"/>
      <c r="BR186" s="457">
        <v>0</v>
      </c>
      <c r="BS186" s="457"/>
      <c r="BT186" s="457">
        <v>0</v>
      </c>
      <c r="BU186" s="457"/>
      <c r="BV186" s="457"/>
      <c r="BW186" s="457"/>
      <c r="BX186" s="457">
        <v>0</v>
      </c>
      <c r="BY186" s="427"/>
      <c r="BZ186" s="427"/>
      <c r="CA186" s="427"/>
      <c r="CB186" s="458"/>
      <c r="CC186" s="458">
        <v>0</v>
      </c>
      <c r="CD186" s="428"/>
    </row>
    <row r="187" spans="2:82" outlineLevel="1" x14ac:dyDescent="0.2">
      <c r="B187" s="50" t="s">
        <v>48</v>
      </c>
      <c r="C187" s="7" t="s">
        <v>49</v>
      </c>
      <c r="D187" s="90">
        <v>0</v>
      </c>
      <c r="E187" s="183"/>
      <c r="F187" s="139">
        <f t="shared" ref="F187:Q187" si="584">$D187*F126</f>
        <v>0</v>
      </c>
      <c r="G187" s="139">
        <f t="shared" si="584"/>
        <v>0</v>
      </c>
      <c r="H187" s="139">
        <f t="shared" si="584"/>
        <v>0</v>
      </c>
      <c r="I187" s="139">
        <f t="shared" si="584"/>
        <v>0</v>
      </c>
      <c r="J187" s="139">
        <f t="shared" si="584"/>
        <v>0</v>
      </c>
      <c r="K187" s="139">
        <f t="shared" si="584"/>
        <v>0</v>
      </c>
      <c r="L187" s="139">
        <f t="shared" si="584"/>
        <v>0</v>
      </c>
      <c r="M187" s="139">
        <f t="shared" si="584"/>
        <v>0</v>
      </c>
      <c r="N187" s="139">
        <f t="shared" si="584"/>
        <v>0</v>
      </c>
      <c r="O187" s="139">
        <f t="shared" si="584"/>
        <v>0</v>
      </c>
      <c r="P187" s="139">
        <f t="shared" si="584"/>
        <v>0</v>
      </c>
      <c r="Q187" s="140">
        <f t="shared" si="584"/>
        <v>0</v>
      </c>
      <c r="R187" s="142">
        <f>SUM(F187:Q187)</f>
        <v>0</v>
      </c>
      <c r="S187" s="7" t="s">
        <v>49</v>
      </c>
      <c r="T187" s="90">
        <v>520</v>
      </c>
      <c r="U187" s="183"/>
      <c r="V187" s="228">
        <v>0</v>
      </c>
      <c r="W187" s="228">
        <v>0</v>
      </c>
      <c r="X187" s="228">
        <v>0</v>
      </c>
      <c r="Y187" s="228">
        <v>0</v>
      </c>
      <c r="Z187" s="228">
        <v>0</v>
      </c>
      <c r="AA187" s="228">
        <v>0</v>
      </c>
      <c r="AB187" s="228">
        <v>0</v>
      </c>
      <c r="AC187" s="228">
        <v>0</v>
      </c>
      <c r="AD187" s="228">
        <v>0</v>
      </c>
      <c r="AE187" s="228">
        <v>0</v>
      </c>
      <c r="AF187" s="228">
        <v>0</v>
      </c>
      <c r="AG187" s="228">
        <v>0</v>
      </c>
      <c r="AH187" s="230">
        <f>SUM(V187:AG187)</f>
        <v>0</v>
      </c>
      <c r="AI187" s="7" t="s">
        <v>49</v>
      </c>
      <c r="AJ187" s="90">
        <v>520</v>
      </c>
      <c r="AK187" s="183"/>
      <c r="AL187" s="340">
        <f t="shared" ref="AL187:AW187" si="585">$T187*AL126</f>
        <v>9880</v>
      </c>
      <c r="AM187" s="340">
        <f t="shared" si="585"/>
        <v>9880</v>
      </c>
      <c r="AN187" s="340">
        <f t="shared" si="585"/>
        <v>9880</v>
      </c>
      <c r="AO187" s="340">
        <f t="shared" si="585"/>
        <v>9880</v>
      </c>
      <c r="AP187" s="340">
        <f t="shared" si="585"/>
        <v>9880</v>
      </c>
      <c r="AQ187" s="340">
        <f t="shared" si="585"/>
        <v>9880</v>
      </c>
      <c r="AR187" s="340">
        <f t="shared" si="585"/>
        <v>10920</v>
      </c>
      <c r="AS187" s="340">
        <f t="shared" si="585"/>
        <v>10920</v>
      </c>
      <c r="AT187" s="340">
        <f t="shared" si="585"/>
        <v>10920</v>
      </c>
      <c r="AU187" s="340">
        <f t="shared" si="585"/>
        <v>10920</v>
      </c>
      <c r="AV187" s="340">
        <f t="shared" si="585"/>
        <v>10920</v>
      </c>
      <c r="AW187" s="340">
        <f t="shared" si="585"/>
        <v>10920</v>
      </c>
      <c r="AX187" s="341">
        <f>SUM(AL187:AW187)</f>
        <v>124800</v>
      </c>
      <c r="AY187" s="7" t="s">
        <v>49</v>
      </c>
      <c r="AZ187" s="90">
        <v>520</v>
      </c>
      <c r="BA187" s="183"/>
      <c r="BB187" s="427">
        <f t="shared" ref="BB187:BM187" si="586">$T187*BB126</f>
        <v>26000</v>
      </c>
      <c r="BC187" s="427">
        <f t="shared" si="586"/>
        <v>26000</v>
      </c>
      <c r="BD187" s="427">
        <f t="shared" si="586"/>
        <v>26000</v>
      </c>
      <c r="BE187" s="427">
        <f t="shared" si="586"/>
        <v>26000</v>
      </c>
      <c r="BF187" s="427">
        <f t="shared" si="586"/>
        <v>26000</v>
      </c>
      <c r="BG187" s="427">
        <f t="shared" si="586"/>
        <v>26000</v>
      </c>
      <c r="BH187" s="427">
        <f t="shared" si="586"/>
        <v>26000</v>
      </c>
      <c r="BI187" s="427">
        <f t="shared" si="586"/>
        <v>26000</v>
      </c>
      <c r="BJ187" s="427">
        <f t="shared" si="586"/>
        <v>26000</v>
      </c>
      <c r="BK187" s="427">
        <f t="shared" si="586"/>
        <v>26000</v>
      </c>
      <c r="BL187" s="427">
        <f t="shared" si="586"/>
        <v>26000</v>
      </c>
      <c r="BM187" s="427">
        <f t="shared" si="586"/>
        <v>26000</v>
      </c>
      <c r="BN187" s="428">
        <f>SUM(BB187:BM187)</f>
        <v>312000</v>
      </c>
      <c r="BO187" s="7" t="s">
        <v>49</v>
      </c>
      <c r="BP187" s="90">
        <v>520</v>
      </c>
      <c r="BQ187" s="183"/>
      <c r="BR187" s="427">
        <f t="shared" ref="BR187:CC187" si="587">$T187*BR126</f>
        <v>26000</v>
      </c>
      <c r="BS187" s="427">
        <f t="shared" si="587"/>
        <v>26000</v>
      </c>
      <c r="BT187" s="427">
        <f t="shared" si="587"/>
        <v>26000</v>
      </c>
      <c r="BU187" s="427">
        <f t="shared" si="587"/>
        <v>26000</v>
      </c>
      <c r="BV187" s="427">
        <f t="shared" si="587"/>
        <v>26000</v>
      </c>
      <c r="BW187" s="427">
        <f t="shared" si="587"/>
        <v>26000</v>
      </c>
      <c r="BX187" s="427">
        <f t="shared" si="587"/>
        <v>26000</v>
      </c>
      <c r="BY187" s="427">
        <f t="shared" si="587"/>
        <v>26000</v>
      </c>
      <c r="BZ187" s="427">
        <f t="shared" si="587"/>
        <v>26000</v>
      </c>
      <c r="CA187" s="427">
        <f t="shared" si="587"/>
        <v>26000</v>
      </c>
      <c r="CB187" s="427">
        <f t="shared" si="587"/>
        <v>26000</v>
      </c>
      <c r="CC187" s="427">
        <f t="shared" si="587"/>
        <v>26000</v>
      </c>
      <c r="CD187" s="428">
        <f>SUM(BR187:CC187)</f>
        <v>312000</v>
      </c>
    </row>
    <row r="188" spans="2:82" outlineLevel="1" x14ac:dyDescent="0.2">
      <c r="B188" s="50" t="s">
        <v>50</v>
      </c>
      <c r="C188" s="7" t="s">
        <v>51</v>
      </c>
      <c r="D188" s="184">
        <v>0.1</v>
      </c>
      <c r="E188" s="186"/>
      <c r="F188" s="139">
        <f>$D188*SUM(F149:F186)</f>
        <v>0</v>
      </c>
      <c r="G188" s="139">
        <f>$D188*SUM(G149:G186)</f>
        <v>0</v>
      </c>
      <c r="H188" s="139">
        <f t="shared" ref="H188:Q188" si="588">$D188*SUM(H149:H186)</f>
        <v>0</v>
      </c>
      <c r="I188" s="139">
        <f t="shared" si="588"/>
        <v>0</v>
      </c>
      <c r="J188" s="139">
        <f t="shared" si="588"/>
        <v>0</v>
      </c>
      <c r="K188" s="139">
        <f t="shared" si="588"/>
        <v>0</v>
      </c>
      <c r="L188" s="139">
        <f t="shared" si="588"/>
        <v>0</v>
      </c>
      <c r="M188" s="139">
        <f t="shared" si="588"/>
        <v>0</v>
      </c>
      <c r="N188" s="139">
        <f t="shared" si="588"/>
        <v>0</v>
      </c>
      <c r="O188" s="139">
        <f t="shared" si="588"/>
        <v>0</v>
      </c>
      <c r="P188" s="139">
        <f t="shared" si="588"/>
        <v>0</v>
      </c>
      <c r="Q188" s="139">
        <f t="shared" si="588"/>
        <v>0</v>
      </c>
      <c r="R188" s="142">
        <f>SUM(F188:Q188)</f>
        <v>0</v>
      </c>
      <c r="S188" s="7" t="s">
        <v>51</v>
      </c>
      <c r="T188" s="184">
        <v>0.1</v>
      </c>
      <c r="U188" s="186"/>
      <c r="V188" s="228">
        <v>0</v>
      </c>
      <c r="W188" s="228">
        <v>0</v>
      </c>
      <c r="X188" s="228">
        <v>0</v>
      </c>
      <c r="Y188" s="228">
        <v>0</v>
      </c>
      <c r="Z188" s="228">
        <v>0</v>
      </c>
      <c r="AA188" s="228">
        <v>0</v>
      </c>
      <c r="AB188" s="228">
        <f t="shared" ref="AB188:AG188" si="589">$D188*SUM(AB149:AB186)</f>
        <v>5546.6666666666679</v>
      </c>
      <c r="AC188" s="228">
        <f t="shared" si="589"/>
        <v>5546.6666666666679</v>
      </c>
      <c r="AD188" s="228">
        <f t="shared" si="589"/>
        <v>5546.6666666666679</v>
      </c>
      <c r="AE188" s="228">
        <f t="shared" si="589"/>
        <v>7453.3333333333348</v>
      </c>
      <c r="AF188" s="228">
        <f t="shared" si="589"/>
        <v>7453.3333333333348</v>
      </c>
      <c r="AG188" s="228">
        <f t="shared" si="589"/>
        <v>7453.3333333333348</v>
      </c>
      <c r="AH188" s="230">
        <f>SUM(V188:AG188)</f>
        <v>39000.000000000007</v>
      </c>
      <c r="AI188" s="7" t="s">
        <v>51</v>
      </c>
      <c r="AJ188" s="184">
        <v>0.1</v>
      </c>
      <c r="AK188" s="186"/>
      <c r="AL188" s="340">
        <f t="shared" ref="AL188:AW188" si="590">$D188*SUM(AL149:AL186)</f>
        <v>15313.333333333336</v>
      </c>
      <c r="AM188" s="340">
        <f t="shared" si="590"/>
        <v>15313.333333333336</v>
      </c>
      <c r="AN188" s="340">
        <f t="shared" si="590"/>
        <v>15313.333333333336</v>
      </c>
      <c r="AO188" s="340">
        <f t="shared" si="590"/>
        <v>15313.333333333336</v>
      </c>
      <c r="AP188" s="340">
        <f t="shared" si="590"/>
        <v>15313.333333333336</v>
      </c>
      <c r="AQ188" s="340">
        <f t="shared" si="590"/>
        <v>15313.333333333336</v>
      </c>
      <c r="AR188" s="340">
        <f t="shared" si="590"/>
        <v>17220</v>
      </c>
      <c r="AS188" s="340">
        <f t="shared" si="590"/>
        <v>17220</v>
      </c>
      <c r="AT188" s="340">
        <f t="shared" si="590"/>
        <v>17220</v>
      </c>
      <c r="AU188" s="340">
        <f t="shared" si="590"/>
        <v>17220</v>
      </c>
      <c r="AV188" s="340">
        <f t="shared" si="590"/>
        <v>17220</v>
      </c>
      <c r="AW188" s="340">
        <f t="shared" si="590"/>
        <v>17220</v>
      </c>
      <c r="AX188" s="341">
        <f>SUM(AL188:AW188)</f>
        <v>195200.00000000003</v>
      </c>
      <c r="AY188" s="7" t="s">
        <v>51</v>
      </c>
      <c r="AZ188" s="184">
        <v>0.1</v>
      </c>
      <c r="BA188" s="186"/>
      <c r="BB188" s="427">
        <f t="shared" ref="BB188:BM188" si="591">$D188*SUM(BB149:BB186)</f>
        <v>42846.666666666672</v>
      </c>
      <c r="BC188" s="427">
        <f t="shared" si="591"/>
        <v>42846.666666666672</v>
      </c>
      <c r="BD188" s="427">
        <f t="shared" si="591"/>
        <v>42846.666666666672</v>
      </c>
      <c r="BE188" s="427">
        <f t="shared" si="591"/>
        <v>42846.666666666672</v>
      </c>
      <c r="BF188" s="427">
        <f t="shared" si="591"/>
        <v>42846.666666666672</v>
      </c>
      <c r="BG188" s="427">
        <f t="shared" si="591"/>
        <v>42846.666666666672</v>
      </c>
      <c r="BH188" s="427">
        <f t="shared" si="591"/>
        <v>42846.666666666672</v>
      </c>
      <c r="BI188" s="427">
        <f t="shared" si="591"/>
        <v>42846.666666666672</v>
      </c>
      <c r="BJ188" s="427">
        <f t="shared" si="591"/>
        <v>42846.666666666672</v>
      </c>
      <c r="BK188" s="427">
        <f t="shared" si="591"/>
        <v>42846.666666666672</v>
      </c>
      <c r="BL188" s="427">
        <f t="shared" si="591"/>
        <v>42846.666666666672</v>
      </c>
      <c r="BM188" s="427">
        <f t="shared" si="591"/>
        <v>42846.666666666672</v>
      </c>
      <c r="BN188" s="428">
        <f>SUM(BB188:BM188)</f>
        <v>514160.00000000017</v>
      </c>
      <c r="BO188" s="7" t="s">
        <v>51</v>
      </c>
      <c r="BP188" s="184">
        <v>0.1</v>
      </c>
      <c r="BQ188" s="186"/>
      <c r="BR188" s="427">
        <f t="shared" ref="BR188:CC188" si="592">$D188*SUM(BR149:BR186)</f>
        <v>42846.666666666672</v>
      </c>
      <c r="BS188" s="427">
        <f t="shared" si="592"/>
        <v>42846.666666666672</v>
      </c>
      <c r="BT188" s="427">
        <f t="shared" si="592"/>
        <v>42846.666666666672</v>
      </c>
      <c r="BU188" s="427">
        <f t="shared" si="592"/>
        <v>42846.666666666672</v>
      </c>
      <c r="BV188" s="427">
        <f t="shared" si="592"/>
        <v>42846.666666666672</v>
      </c>
      <c r="BW188" s="427">
        <f t="shared" si="592"/>
        <v>42846.666666666672</v>
      </c>
      <c r="BX188" s="427">
        <f t="shared" si="592"/>
        <v>42846.666666666672</v>
      </c>
      <c r="BY188" s="427">
        <f t="shared" si="592"/>
        <v>42846.666666666672</v>
      </c>
      <c r="BZ188" s="427">
        <f t="shared" si="592"/>
        <v>42846.666666666672</v>
      </c>
      <c r="CA188" s="427">
        <f t="shared" si="592"/>
        <v>42846.666666666672</v>
      </c>
      <c r="CB188" s="427">
        <f t="shared" si="592"/>
        <v>42846.666666666672</v>
      </c>
      <c r="CC188" s="427">
        <f t="shared" si="592"/>
        <v>42846.666666666672</v>
      </c>
      <c r="CD188" s="428">
        <f>SUM(BR188:CC188)</f>
        <v>514160.00000000017</v>
      </c>
    </row>
    <row r="189" spans="2:82" outlineLevel="1" x14ac:dyDescent="0.2">
      <c r="B189" s="50" t="s">
        <v>52</v>
      </c>
      <c r="C189" s="7"/>
      <c r="E189" s="63"/>
      <c r="F189" s="139">
        <v>0</v>
      </c>
      <c r="G189" s="139">
        <v>0</v>
      </c>
      <c r="H189" s="139">
        <v>0</v>
      </c>
      <c r="I189" s="139">
        <v>0</v>
      </c>
      <c r="J189" s="139">
        <v>0</v>
      </c>
      <c r="K189" s="139">
        <v>0</v>
      </c>
      <c r="L189" s="139">
        <v>0</v>
      </c>
      <c r="M189" s="139">
        <v>0</v>
      </c>
      <c r="N189" s="139">
        <v>0</v>
      </c>
      <c r="O189" s="139">
        <v>0</v>
      </c>
      <c r="P189" s="139">
        <v>0</v>
      </c>
      <c r="Q189" s="139">
        <v>0</v>
      </c>
      <c r="R189" s="142">
        <f>SUM(F189:Q189)</f>
        <v>0</v>
      </c>
      <c r="S189" s="7"/>
      <c r="T189" s="1"/>
      <c r="U189" s="63"/>
      <c r="V189" s="228">
        <v>0</v>
      </c>
      <c r="W189" s="228">
        <v>0</v>
      </c>
      <c r="X189" s="228">
        <v>0</v>
      </c>
      <c r="Y189" s="228">
        <v>0</v>
      </c>
      <c r="Z189" s="228">
        <v>0</v>
      </c>
      <c r="AA189" s="228">
        <v>0</v>
      </c>
      <c r="AB189" s="228">
        <v>0</v>
      </c>
      <c r="AC189" s="228">
        <f>25+(4*AC$126)</f>
        <v>53</v>
      </c>
      <c r="AD189" s="228">
        <f>25+(4*AD$126)</f>
        <v>53</v>
      </c>
      <c r="AE189" s="228">
        <f>25+(4*AE$126)</f>
        <v>61</v>
      </c>
      <c r="AF189" s="228">
        <f>25+(4*AF$126)</f>
        <v>61</v>
      </c>
      <c r="AG189" s="228">
        <f>25+(4*AG$126)</f>
        <v>61</v>
      </c>
      <c r="AH189" s="230">
        <f>SUM(V189:AG189)</f>
        <v>289</v>
      </c>
      <c r="AI189" s="7"/>
      <c r="AJ189" s="1"/>
      <c r="AK189" s="63"/>
      <c r="AL189" s="340">
        <v>0</v>
      </c>
      <c r="AM189" s="340">
        <v>0</v>
      </c>
      <c r="AN189" s="340">
        <v>0</v>
      </c>
      <c r="AO189" s="340">
        <v>0</v>
      </c>
      <c r="AP189" s="340">
        <v>0</v>
      </c>
      <c r="AQ189" s="340">
        <v>0</v>
      </c>
      <c r="AR189" s="340">
        <v>0</v>
      </c>
      <c r="AS189" s="340">
        <f>25+(4*AS$126)</f>
        <v>109</v>
      </c>
      <c r="AT189" s="340">
        <f>25+(4*AT$126)</f>
        <v>109</v>
      </c>
      <c r="AU189" s="340">
        <f>25+(4*AU$126)</f>
        <v>109</v>
      </c>
      <c r="AV189" s="340">
        <f>25+(4*AV$126)</f>
        <v>109</v>
      </c>
      <c r="AW189" s="340">
        <f>25+(4*AW$126)</f>
        <v>109</v>
      </c>
      <c r="AX189" s="341">
        <f>SUM(AL189:AW189)</f>
        <v>545</v>
      </c>
      <c r="AY189" s="7"/>
      <c r="AZ189" s="1"/>
      <c r="BA189" s="63"/>
      <c r="BB189" s="427">
        <v>0</v>
      </c>
      <c r="BC189" s="427">
        <v>0</v>
      </c>
      <c r="BD189" s="427">
        <v>0</v>
      </c>
      <c r="BE189" s="427">
        <v>0</v>
      </c>
      <c r="BF189" s="427">
        <v>0</v>
      </c>
      <c r="BG189" s="427">
        <v>0</v>
      </c>
      <c r="BH189" s="427">
        <v>0</v>
      </c>
      <c r="BI189" s="427">
        <f>25+(4*BI$126)</f>
        <v>225</v>
      </c>
      <c r="BJ189" s="427">
        <f>25+(4*BJ$126)</f>
        <v>225</v>
      </c>
      <c r="BK189" s="427">
        <f>25+(4*BK$126)</f>
        <v>225</v>
      </c>
      <c r="BL189" s="427">
        <f>25+(4*BL$126)</f>
        <v>225</v>
      </c>
      <c r="BM189" s="427">
        <f>25+(4*BM$126)</f>
        <v>225</v>
      </c>
      <c r="BN189" s="428">
        <f>SUM(BB189:BM189)</f>
        <v>1125</v>
      </c>
      <c r="BO189" s="7"/>
      <c r="BP189" s="1"/>
      <c r="BQ189" s="63"/>
      <c r="BR189" s="427">
        <v>0</v>
      </c>
      <c r="BS189" s="427">
        <v>0</v>
      </c>
      <c r="BT189" s="427">
        <v>0</v>
      </c>
      <c r="BU189" s="427">
        <v>0</v>
      </c>
      <c r="BV189" s="427">
        <v>0</v>
      </c>
      <c r="BW189" s="427">
        <v>0</v>
      </c>
      <c r="BX189" s="427">
        <v>0</v>
      </c>
      <c r="BY189" s="427">
        <f>25+(4*BY$126)</f>
        <v>225</v>
      </c>
      <c r="BZ189" s="427">
        <f>25+(4*BZ$126)</f>
        <v>225</v>
      </c>
      <c r="CA189" s="427">
        <f>25+(4*CA$126)</f>
        <v>225</v>
      </c>
      <c r="CB189" s="427">
        <f>25+(4*CB$126)</f>
        <v>225</v>
      </c>
      <c r="CC189" s="427">
        <f>25+(4*CC$126)</f>
        <v>225</v>
      </c>
      <c r="CD189" s="428">
        <f>SUM(BR189:CC189)</f>
        <v>1125</v>
      </c>
    </row>
    <row r="190" spans="2:82" x14ac:dyDescent="0.2">
      <c r="B190" s="13" t="s">
        <v>45</v>
      </c>
      <c r="C190" s="7"/>
      <c r="E190" s="63"/>
      <c r="F190" s="139">
        <f t="shared" ref="F190:Q190" si="593">SUM(F149:F189)</f>
        <v>0</v>
      </c>
      <c r="G190" s="139">
        <f t="shared" si="593"/>
        <v>0</v>
      </c>
      <c r="H190" s="139">
        <f>SUM(H149:H189)</f>
        <v>0</v>
      </c>
      <c r="I190" s="139">
        <f t="shared" si="593"/>
        <v>0</v>
      </c>
      <c r="J190" s="139">
        <f t="shared" si="593"/>
        <v>0</v>
      </c>
      <c r="K190" s="139">
        <f t="shared" si="593"/>
        <v>0</v>
      </c>
      <c r="L190" s="139">
        <f t="shared" si="593"/>
        <v>0</v>
      </c>
      <c r="M190" s="139">
        <f t="shared" si="593"/>
        <v>0</v>
      </c>
      <c r="N190" s="139">
        <f t="shared" si="593"/>
        <v>0</v>
      </c>
      <c r="O190" s="139">
        <f t="shared" si="593"/>
        <v>0</v>
      </c>
      <c r="P190" s="139">
        <f t="shared" si="593"/>
        <v>0</v>
      </c>
      <c r="Q190" s="139">
        <f t="shared" si="593"/>
        <v>0</v>
      </c>
      <c r="R190" s="142">
        <f>SUM(F190:Q190)</f>
        <v>0</v>
      </c>
      <c r="S190" s="7"/>
      <c r="T190" s="1"/>
      <c r="U190" s="63"/>
      <c r="V190" s="228">
        <f>SUM(V149:V189)</f>
        <v>0</v>
      </c>
      <c r="W190" s="228">
        <f>SUM(W149:W189)</f>
        <v>0</v>
      </c>
      <c r="X190" s="228">
        <f>SUM(X149:X189)</f>
        <v>0</v>
      </c>
      <c r="Y190" s="228">
        <f t="shared" ref="Y190:AG190" si="594">SUM(Y149:Y189)</f>
        <v>26866.666666666672</v>
      </c>
      <c r="Z190" s="228">
        <f t="shared" si="594"/>
        <v>26866.666666666672</v>
      </c>
      <c r="AA190" s="228">
        <f t="shared" si="594"/>
        <v>26866.666666666672</v>
      </c>
      <c r="AB190" s="228">
        <f t="shared" si="594"/>
        <v>61013.333333333343</v>
      </c>
      <c r="AC190" s="228">
        <f t="shared" si="594"/>
        <v>61066.333333333343</v>
      </c>
      <c r="AD190" s="228">
        <f t="shared" si="594"/>
        <v>61066.333333333343</v>
      </c>
      <c r="AE190" s="228">
        <f t="shared" si="594"/>
        <v>82047.666666666672</v>
      </c>
      <c r="AF190" s="228">
        <f t="shared" si="594"/>
        <v>82047.666666666672</v>
      </c>
      <c r="AG190" s="228">
        <f t="shared" si="594"/>
        <v>82047.666666666672</v>
      </c>
      <c r="AH190" s="230">
        <f>SUM(V190:AG190)</f>
        <v>509889.00000000012</v>
      </c>
      <c r="AI190" s="7"/>
      <c r="AJ190" s="1"/>
      <c r="AK190" s="63"/>
      <c r="AL190" s="340">
        <f>SUM(AL149:AL189)</f>
        <v>178326.66666666669</v>
      </c>
      <c r="AM190" s="340">
        <f>SUM(AM149:AM189)</f>
        <v>178326.66666666669</v>
      </c>
      <c r="AN190" s="340">
        <f>SUM(AN149:AN189)</f>
        <v>178326.66666666669</v>
      </c>
      <c r="AO190" s="340">
        <f t="shared" ref="AO190:AW190" si="595">SUM(AO149:AO189)</f>
        <v>178326.66666666669</v>
      </c>
      <c r="AP190" s="340">
        <f t="shared" si="595"/>
        <v>178326.66666666669</v>
      </c>
      <c r="AQ190" s="340">
        <f t="shared" si="595"/>
        <v>178326.66666666669</v>
      </c>
      <c r="AR190" s="340">
        <f t="shared" si="595"/>
        <v>200340</v>
      </c>
      <c r="AS190" s="340">
        <f t="shared" si="595"/>
        <v>200449</v>
      </c>
      <c r="AT190" s="340">
        <f t="shared" si="595"/>
        <v>200449</v>
      </c>
      <c r="AU190" s="340">
        <f t="shared" si="595"/>
        <v>200449</v>
      </c>
      <c r="AV190" s="340">
        <f t="shared" si="595"/>
        <v>200449</v>
      </c>
      <c r="AW190" s="340">
        <f t="shared" si="595"/>
        <v>200449</v>
      </c>
      <c r="AX190" s="341">
        <f>SUM(AL190:AW190)</f>
        <v>2272545</v>
      </c>
      <c r="AY190" s="569"/>
      <c r="AZ190" s="1"/>
      <c r="BA190" s="63"/>
      <c r="BB190" s="427">
        <f>SUM(BB149:BB189)</f>
        <v>497313.33333333337</v>
      </c>
      <c r="BC190" s="427">
        <f>SUM(BC149:BC189)</f>
        <v>497313.33333333337</v>
      </c>
      <c r="BD190" s="427">
        <f>SUM(BD149:BD189)</f>
        <v>497313.33333333337</v>
      </c>
      <c r="BE190" s="427">
        <f t="shared" ref="BE190:BL190" si="596">SUM(BE149:BE189)</f>
        <v>497313.33333333337</v>
      </c>
      <c r="BF190" s="427">
        <f t="shared" si="596"/>
        <v>497313.33333333337</v>
      </c>
      <c r="BG190" s="427">
        <f t="shared" si="596"/>
        <v>497313.33333333337</v>
      </c>
      <c r="BH190" s="427">
        <f t="shared" si="596"/>
        <v>497313.33333333337</v>
      </c>
      <c r="BI190" s="427">
        <f t="shared" si="596"/>
        <v>497538.33333333337</v>
      </c>
      <c r="BJ190" s="427">
        <f t="shared" si="596"/>
        <v>497538.33333333337</v>
      </c>
      <c r="BK190" s="427">
        <f t="shared" si="596"/>
        <v>497538.33333333337</v>
      </c>
      <c r="BL190" s="427">
        <f t="shared" si="596"/>
        <v>497538.33333333337</v>
      </c>
      <c r="BM190" s="427">
        <f>SUM(BM149:BM189)</f>
        <v>497538.33333333337</v>
      </c>
      <c r="BN190" s="428">
        <f>SUM(BB190:BM190)</f>
        <v>5968885</v>
      </c>
      <c r="BO190" s="7"/>
      <c r="BP190" s="1"/>
      <c r="BQ190" s="63"/>
      <c r="BR190" s="427">
        <f>SUM(BR149:BR189)</f>
        <v>497313.33333333337</v>
      </c>
      <c r="BS190" s="427">
        <f>SUM(BS149:BS189)</f>
        <v>497313.33333333337</v>
      </c>
      <c r="BT190" s="427">
        <f>SUM(BT149:BT189)</f>
        <v>497313.33333333337</v>
      </c>
      <c r="BU190" s="427">
        <f t="shared" ref="BU190:CC190" si="597">SUM(BU149:BU189)</f>
        <v>497313.33333333337</v>
      </c>
      <c r="BV190" s="427">
        <f t="shared" si="597"/>
        <v>497313.33333333337</v>
      </c>
      <c r="BW190" s="427">
        <f t="shared" si="597"/>
        <v>497313.33333333337</v>
      </c>
      <c r="BX190" s="427">
        <f t="shared" si="597"/>
        <v>497313.33333333337</v>
      </c>
      <c r="BY190" s="427">
        <f t="shared" si="597"/>
        <v>497538.33333333337</v>
      </c>
      <c r="BZ190" s="427">
        <f t="shared" si="597"/>
        <v>497538.33333333337</v>
      </c>
      <c r="CA190" s="427">
        <f t="shared" si="597"/>
        <v>497538.33333333337</v>
      </c>
      <c r="CB190" s="427">
        <f t="shared" si="597"/>
        <v>497538.33333333337</v>
      </c>
      <c r="CC190" s="427">
        <f t="shared" si="597"/>
        <v>497538.33333333337</v>
      </c>
      <c r="CD190" s="428">
        <f>SUM(BR190:CC190)</f>
        <v>5968885</v>
      </c>
    </row>
    <row r="191" spans="2:82" outlineLevel="2" x14ac:dyDescent="0.2">
      <c r="B191" s="48" t="s">
        <v>53</v>
      </c>
      <c r="C191" s="7"/>
      <c r="E191" s="63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7"/>
      <c r="S191" s="7"/>
      <c r="T191" s="1"/>
      <c r="U191" s="63"/>
      <c r="V191" s="235"/>
      <c r="W191" s="235"/>
      <c r="X191" s="235"/>
      <c r="Y191" s="235"/>
      <c r="Z191" s="235"/>
      <c r="AA191" s="235"/>
      <c r="AB191" s="235"/>
      <c r="AC191" s="235"/>
      <c r="AD191" s="235"/>
      <c r="AE191" s="235"/>
      <c r="AF191" s="235"/>
      <c r="AG191" s="235"/>
      <c r="AH191" s="220"/>
      <c r="AI191" s="7"/>
      <c r="AJ191" s="1"/>
      <c r="AK191" s="63"/>
      <c r="AL191" s="318"/>
      <c r="AM191" s="318"/>
      <c r="AN191" s="318"/>
      <c r="AO191" s="318"/>
      <c r="AP191" s="318"/>
      <c r="AQ191" s="318"/>
      <c r="AR191" s="318"/>
      <c r="AS191" s="318"/>
      <c r="AT191" s="318"/>
      <c r="AU191" s="318"/>
      <c r="AV191" s="318"/>
      <c r="AW191" s="318"/>
      <c r="AX191" s="319"/>
      <c r="AY191" s="7"/>
      <c r="AZ191" s="1"/>
      <c r="BA191" s="63"/>
      <c r="BB191" s="408"/>
      <c r="BC191" s="408"/>
      <c r="BD191" s="408"/>
      <c r="BE191" s="408"/>
      <c r="BF191" s="408"/>
      <c r="BG191" s="408"/>
      <c r="BH191" s="408"/>
      <c r="BI191" s="408"/>
      <c r="BJ191" s="408"/>
      <c r="BK191" s="408"/>
      <c r="BL191" s="408"/>
      <c r="BM191" s="408"/>
      <c r="BN191" s="409"/>
      <c r="BO191" s="7"/>
      <c r="BP191" s="1"/>
      <c r="BQ191" s="63"/>
      <c r="BR191" s="408"/>
      <c r="BS191" s="408"/>
      <c r="BT191" s="408"/>
      <c r="BU191" s="408"/>
      <c r="BV191" s="408"/>
      <c r="BW191" s="408"/>
      <c r="BX191" s="408"/>
      <c r="BY191" s="408"/>
      <c r="BZ191" s="408"/>
      <c r="CA191" s="408"/>
      <c r="CB191" s="408"/>
      <c r="CC191" s="408"/>
      <c r="CD191" s="409"/>
    </row>
    <row r="192" spans="2:82" outlineLevel="2" x14ac:dyDescent="0.2">
      <c r="B192" s="49" t="s">
        <v>148</v>
      </c>
      <c r="C192" s="7" t="s">
        <v>19</v>
      </c>
      <c r="D192" s="70" t="s">
        <v>20</v>
      </c>
      <c r="E192" s="185"/>
      <c r="F192" s="187">
        <v>0</v>
      </c>
      <c r="G192" s="187">
        <v>0</v>
      </c>
      <c r="H192" s="187">
        <v>0</v>
      </c>
      <c r="I192" s="187">
        <v>0</v>
      </c>
      <c r="J192" s="187">
        <v>0</v>
      </c>
      <c r="K192" s="187">
        <v>0</v>
      </c>
      <c r="L192" s="187">
        <v>0</v>
      </c>
      <c r="M192" s="187">
        <v>0</v>
      </c>
      <c r="N192" s="187">
        <v>0</v>
      </c>
      <c r="O192" s="187">
        <v>0</v>
      </c>
      <c r="P192" s="187">
        <v>0</v>
      </c>
      <c r="Q192" s="187">
        <v>0</v>
      </c>
      <c r="R192" s="142">
        <f t="shared" ref="R192:R198" si="598">SUM(F192:Q192)</f>
        <v>0</v>
      </c>
      <c r="S192" s="7" t="s">
        <v>19</v>
      </c>
      <c r="T192" s="70" t="s">
        <v>20</v>
      </c>
      <c r="U192" s="185"/>
      <c r="V192" s="258">
        <v>0</v>
      </c>
      <c r="W192" s="258">
        <v>0</v>
      </c>
      <c r="X192" s="258">
        <v>0</v>
      </c>
      <c r="Y192" s="258">
        <v>0</v>
      </c>
      <c r="Z192" s="258">
        <v>0</v>
      </c>
      <c r="AA192" s="258">
        <v>0</v>
      </c>
      <c r="AB192" s="258">
        <v>0</v>
      </c>
      <c r="AC192" s="258">
        <v>0</v>
      </c>
      <c r="AD192" s="258">
        <v>0</v>
      </c>
      <c r="AE192" s="258">
        <v>0</v>
      </c>
      <c r="AF192" s="258">
        <v>0</v>
      </c>
      <c r="AG192" s="258">
        <v>0</v>
      </c>
      <c r="AH192" s="230">
        <f t="shared" ref="AH192:AH198" si="599">SUM(V192:AG192)</f>
        <v>0</v>
      </c>
      <c r="AI192" s="7" t="s">
        <v>19</v>
      </c>
      <c r="AJ192" s="70" t="s">
        <v>20</v>
      </c>
      <c r="AK192" s="185"/>
      <c r="AL192" s="368">
        <v>0</v>
      </c>
      <c r="AM192" s="368">
        <v>0</v>
      </c>
      <c r="AN192" s="368">
        <v>0</v>
      </c>
      <c r="AO192" s="368">
        <v>0</v>
      </c>
      <c r="AP192" s="368">
        <v>0</v>
      </c>
      <c r="AQ192" s="368">
        <v>0</v>
      </c>
      <c r="AR192" s="368">
        <v>0</v>
      </c>
      <c r="AS192" s="368">
        <v>0</v>
      </c>
      <c r="AT192" s="368">
        <v>0</v>
      </c>
      <c r="AU192" s="368">
        <v>0</v>
      </c>
      <c r="AV192" s="368">
        <v>0</v>
      </c>
      <c r="AW192" s="368">
        <v>0</v>
      </c>
      <c r="AX192" s="341">
        <f t="shared" ref="AX192:AX198" si="600">SUM(AL192:AW192)</f>
        <v>0</v>
      </c>
      <c r="AY192" s="7" t="s">
        <v>19</v>
      </c>
      <c r="AZ192" s="70" t="s">
        <v>20</v>
      </c>
      <c r="BA192" s="185"/>
      <c r="BB192" s="457">
        <v>0</v>
      </c>
      <c r="BC192" s="457">
        <v>0</v>
      </c>
      <c r="BD192" s="457">
        <v>0</v>
      </c>
      <c r="BE192" s="457">
        <v>0</v>
      </c>
      <c r="BF192" s="457">
        <v>0</v>
      </c>
      <c r="BG192" s="457">
        <v>0</v>
      </c>
      <c r="BH192" s="457">
        <v>0</v>
      </c>
      <c r="BI192" s="457">
        <v>0</v>
      </c>
      <c r="BJ192" s="457">
        <v>0</v>
      </c>
      <c r="BK192" s="457">
        <v>0</v>
      </c>
      <c r="BL192" s="457">
        <v>0</v>
      </c>
      <c r="BM192" s="457">
        <v>0</v>
      </c>
      <c r="BN192" s="428">
        <f t="shared" ref="BN192:BN198" si="601">SUM(BB192:BM192)</f>
        <v>0</v>
      </c>
      <c r="BO192" s="7" t="s">
        <v>19</v>
      </c>
      <c r="BP192" s="70" t="s">
        <v>20</v>
      </c>
      <c r="BQ192" s="185"/>
      <c r="BR192" s="457">
        <v>0</v>
      </c>
      <c r="BS192" s="457">
        <v>0</v>
      </c>
      <c r="BT192" s="457">
        <v>0</v>
      </c>
      <c r="BU192" s="457">
        <v>0</v>
      </c>
      <c r="BV192" s="457">
        <v>0</v>
      </c>
      <c r="BW192" s="457">
        <v>0</v>
      </c>
      <c r="BX192" s="457">
        <v>0</v>
      </c>
      <c r="BY192" s="457">
        <v>0</v>
      </c>
      <c r="BZ192" s="457">
        <v>0</v>
      </c>
      <c r="CA192" s="457">
        <v>0</v>
      </c>
      <c r="CB192" s="457">
        <v>0</v>
      </c>
      <c r="CC192" s="457">
        <v>0</v>
      </c>
      <c r="CD192" s="428">
        <f t="shared" ref="CD192:CD198" si="602">SUM(BR192:CC192)</f>
        <v>0</v>
      </c>
    </row>
    <row r="193" spans="2:82" outlineLevel="2" x14ac:dyDescent="0.2">
      <c r="B193" s="49" t="s">
        <v>138</v>
      </c>
      <c r="C193" s="7" t="s">
        <v>19</v>
      </c>
      <c r="D193" s="70" t="s">
        <v>20</v>
      </c>
      <c r="E193" s="185"/>
      <c r="F193" s="187">
        <v>0</v>
      </c>
      <c r="G193" s="187">
        <v>0</v>
      </c>
      <c r="H193" s="187">
        <v>0</v>
      </c>
      <c r="I193" s="187">
        <v>0</v>
      </c>
      <c r="J193" s="187">
        <v>0</v>
      </c>
      <c r="K193" s="187">
        <v>0</v>
      </c>
      <c r="L193" s="187">
        <v>0</v>
      </c>
      <c r="M193" s="187">
        <v>0</v>
      </c>
      <c r="N193" s="187">
        <v>0</v>
      </c>
      <c r="O193" s="187">
        <v>0</v>
      </c>
      <c r="P193" s="187">
        <v>0</v>
      </c>
      <c r="Q193" s="187">
        <v>0</v>
      </c>
      <c r="R193" s="142">
        <f t="shared" si="598"/>
        <v>0</v>
      </c>
      <c r="S193" s="7" t="s">
        <v>19</v>
      </c>
      <c r="T193" s="70" t="s">
        <v>20</v>
      </c>
      <c r="U193" s="185"/>
      <c r="V193" s="258">
        <v>0</v>
      </c>
      <c r="W193" s="258">
        <v>0</v>
      </c>
      <c r="X193" s="258">
        <v>0</v>
      </c>
      <c r="Y193" s="258">
        <v>0</v>
      </c>
      <c r="Z193" s="258">
        <v>0</v>
      </c>
      <c r="AA193" s="258">
        <v>0</v>
      </c>
      <c r="AB193" s="258">
        <v>0</v>
      </c>
      <c r="AC193" s="258">
        <v>0</v>
      </c>
      <c r="AD193" s="258">
        <v>0</v>
      </c>
      <c r="AE193" s="258">
        <v>0</v>
      </c>
      <c r="AF193" s="258">
        <v>0</v>
      </c>
      <c r="AG193" s="258">
        <v>0</v>
      </c>
      <c r="AH193" s="230">
        <f t="shared" si="599"/>
        <v>0</v>
      </c>
      <c r="AI193" s="7" t="s">
        <v>19</v>
      </c>
      <c r="AJ193" s="70" t="s">
        <v>20</v>
      </c>
      <c r="AK193" s="185"/>
      <c r="AL193" s="368">
        <v>0</v>
      </c>
      <c r="AM193" s="368">
        <v>0</v>
      </c>
      <c r="AN193" s="368">
        <v>0</v>
      </c>
      <c r="AO193" s="368">
        <v>0</v>
      </c>
      <c r="AP193" s="368">
        <v>0</v>
      </c>
      <c r="AQ193" s="368">
        <v>0</v>
      </c>
      <c r="AR193" s="368">
        <v>0</v>
      </c>
      <c r="AS193" s="368">
        <v>0</v>
      </c>
      <c r="AT193" s="368">
        <v>0</v>
      </c>
      <c r="AU193" s="368">
        <v>0</v>
      </c>
      <c r="AV193" s="368">
        <v>0</v>
      </c>
      <c r="AW193" s="368">
        <v>0</v>
      </c>
      <c r="AX193" s="341">
        <f t="shared" si="600"/>
        <v>0</v>
      </c>
      <c r="AY193" s="7" t="s">
        <v>19</v>
      </c>
      <c r="AZ193" s="70" t="s">
        <v>20</v>
      </c>
      <c r="BA193" s="185"/>
      <c r="BB193" s="457">
        <v>0</v>
      </c>
      <c r="BC193" s="457">
        <v>0</v>
      </c>
      <c r="BD193" s="457">
        <v>0</v>
      </c>
      <c r="BE193" s="457">
        <v>0</v>
      </c>
      <c r="BF193" s="457">
        <v>0</v>
      </c>
      <c r="BG193" s="457">
        <v>0</v>
      </c>
      <c r="BH193" s="457">
        <v>0</v>
      </c>
      <c r="BI193" s="457">
        <v>0</v>
      </c>
      <c r="BJ193" s="457">
        <v>0</v>
      </c>
      <c r="BK193" s="457">
        <v>0</v>
      </c>
      <c r="BL193" s="457">
        <v>0</v>
      </c>
      <c r="BM193" s="457">
        <v>0</v>
      </c>
      <c r="BN193" s="428">
        <f t="shared" si="601"/>
        <v>0</v>
      </c>
      <c r="BO193" s="7" t="s">
        <v>19</v>
      </c>
      <c r="BP193" s="70" t="s">
        <v>20</v>
      </c>
      <c r="BQ193" s="185"/>
      <c r="BR193" s="457">
        <v>0</v>
      </c>
      <c r="BS193" s="457">
        <v>0</v>
      </c>
      <c r="BT193" s="457">
        <v>0</v>
      </c>
      <c r="BU193" s="457">
        <v>0</v>
      </c>
      <c r="BV193" s="457">
        <v>0</v>
      </c>
      <c r="BW193" s="457">
        <v>0</v>
      </c>
      <c r="BX193" s="457">
        <v>0</v>
      </c>
      <c r="BY193" s="457">
        <v>0</v>
      </c>
      <c r="BZ193" s="457">
        <v>0</v>
      </c>
      <c r="CA193" s="457">
        <v>0</v>
      </c>
      <c r="CB193" s="457">
        <v>0</v>
      </c>
      <c r="CC193" s="457">
        <v>0</v>
      </c>
      <c r="CD193" s="428">
        <f t="shared" si="602"/>
        <v>0</v>
      </c>
    </row>
    <row r="194" spans="2:82" outlineLevel="2" x14ac:dyDescent="0.2">
      <c r="B194" s="49" t="s">
        <v>163</v>
      </c>
      <c r="C194" s="7" t="s">
        <v>19</v>
      </c>
      <c r="D194" s="70" t="s">
        <v>20</v>
      </c>
      <c r="E194" s="185"/>
      <c r="F194" s="187">
        <v>0</v>
      </c>
      <c r="G194" s="187">
        <v>0</v>
      </c>
      <c r="H194" s="187">
        <v>0</v>
      </c>
      <c r="I194" s="187">
        <v>0</v>
      </c>
      <c r="J194" s="187">
        <v>0</v>
      </c>
      <c r="K194" s="187">
        <v>0</v>
      </c>
      <c r="L194" s="187">
        <v>0</v>
      </c>
      <c r="M194" s="187">
        <v>0</v>
      </c>
      <c r="N194" s="187">
        <v>0</v>
      </c>
      <c r="O194" s="187">
        <v>0</v>
      </c>
      <c r="P194" s="187">
        <v>0</v>
      </c>
      <c r="Q194" s="187">
        <v>0</v>
      </c>
      <c r="R194" s="142">
        <f t="shared" si="598"/>
        <v>0</v>
      </c>
      <c r="S194" s="7" t="s">
        <v>19</v>
      </c>
      <c r="T194" s="70" t="s">
        <v>20</v>
      </c>
      <c r="U194" s="185"/>
      <c r="V194" s="258">
        <v>0</v>
      </c>
      <c r="W194" s="258">
        <v>0</v>
      </c>
      <c r="X194" s="258">
        <v>0</v>
      </c>
      <c r="Y194" s="258">
        <v>0</v>
      </c>
      <c r="Z194" s="258">
        <v>0</v>
      </c>
      <c r="AA194" s="258">
        <v>0</v>
      </c>
      <c r="AB194" s="258">
        <v>0</v>
      </c>
      <c r="AC194" s="258">
        <v>0</v>
      </c>
      <c r="AD194" s="258">
        <v>0</v>
      </c>
      <c r="AE194" s="258">
        <v>0</v>
      </c>
      <c r="AF194" s="258">
        <v>0</v>
      </c>
      <c r="AG194" s="258">
        <v>0</v>
      </c>
      <c r="AH194" s="230">
        <f t="shared" si="599"/>
        <v>0</v>
      </c>
      <c r="AI194" s="7" t="s">
        <v>19</v>
      </c>
      <c r="AJ194" s="70" t="s">
        <v>20</v>
      </c>
      <c r="AK194" s="185"/>
      <c r="AL194" s="368">
        <v>0</v>
      </c>
      <c r="AM194" s="368">
        <v>0</v>
      </c>
      <c r="AN194" s="368">
        <v>0</v>
      </c>
      <c r="AO194" s="368">
        <v>0</v>
      </c>
      <c r="AP194" s="368">
        <v>0</v>
      </c>
      <c r="AQ194" s="368">
        <v>0</v>
      </c>
      <c r="AR194" s="368">
        <v>0</v>
      </c>
      <c r="AS194" s="368">
        <v>0</v>
      </c>
      <c r="AT194" s="368">
        <v>0</v>
      </c>
      <c r="AU194" s="368">
        <v>0</v>
      </c>
      <c r="AV194" s="368">
        <v>0</v>
      </c>
      <c r="AW194" s="368">
        <v>0</v>
      </c>
      <c r="AX194" s="341">
        <f t="shared" si="600"/>
        <v>0</v>
      </c>
      <c r="AY194" s="7" t="s">
        <v>19</v>
      </c>
      <c r="AZ194" s="70" t="s">
        <v>20</v>
      </c>
      <c r="BA194" s="185"/>
      <c r="BB194" s="457">
        <v>0</v>
      </c>
      <c r="BC194" s="457">
        <v>0</v>
      </c>
      <c r="BD194" s="457">
        <v>0</v>
      </c>
      <c r="BE194" s="457">
        <v>0</v>
      </c>
      <c r="BF194" s="457">
        <v>0</v>
      </c>
      <c r="BG194" s="457">
        <v>0</v>
      </c>
      <c r="BH194" s="457">
        <v>0</v>
      </c>
      <c r="BI194" s="457">
        <v>0</v>
      </c>
      <c r="BJ194" s="457">
        <v>0</v>
      </c>
      <c r="BK194" s="457">
        <v>0</v>
      </c>
      <c r="BL194" s="457">
        <v>0</v>
      </c>
      <c r="BM194" s="457">
        <v>0</v>
      </c>
      <c r="BN194" s="428">
        <f t="shared" si="601"/>
        <v>0</v>
      </c>
      <c r="BO194" s="7" t="s">
        <v>19</v>
      </c>
      <c r="BP194" s="70" t="s">
        <v>20</v>
      </c>
      <c r="BQ194" s="185"/>
      <c r="BR194" s="457">
        <v>0</v>
      </c>
      <c r="BS194" s="457">
        <v>0</v>
      </c>
      <c r="BT194" s="457">
        <v>0</v>
      </c>
      <c r="BU194" s="457">
        <v>0</v>
      </c>
      <c r="BV194" s="457">
        <v>0</v>
      </c>
      <c r="BW194" s="457">
        <v>0</v>
      </c>
      <c r="BX194" s="457">
        <v>0</v>
      </c>
      <c r="BY194" s="457">
        <v>0</v>
      </c>
      <c r="BZ194" s="457">
        <v>0</v>
      </c>
      <c r="CA194" s="457">
        <v>0</v>
      </c>
      <c r="CB194" s="457">
        <v>0</v>
      </c>
      <c r="CC194" s="457">
        <v>0</v>
      </c>
      <c r="CD194" s="428">
        <f t="shared" si="602"/>
        <v>0</v>
      </c>
    </row>
    <row r="195" spans="2:82" outlineLevel="2" x14ac:dyDescent="0.2">
      <c r="B195" s="49" t="s">
        <v>149</v>
      </c>
      <c r="C195" s="7" t="s">
        <v>19</v>
      </c>
      <c r="D195" s="70" t="s">
        <v>20</v>
      </c>
      <c r="E195" s="185"/>
      <c r="F195" s="187">
        <v>0</v>
      </c>
      <c r="G195" s="187">
        <v>0</v>
      </c>
      <c r="H195" s="187">
        <v>0</v>
      </c>
      <c r="I195" s="187">
        <v>0</v>
      </c>
      <c r="J195" s="187">
        <v>0</v>
      </c>
      <c r="K195" s="187">
        <v>0</v>
      </c>
      <c r="L195" s="187">
        <v>0</v>
      </c>
      <c r="M195" s="187">
        <v>0</v>
      </c>
      <c r="N195" s="187">
        <v>0</v>
      </c>
      <c r="O195" s="187">
        <v>0</v>
      </c>
      <c r="P195" s="187">
        <v>0</v>
      </c>
      <c r="Q195" s="187">
        <v>0</v>
      </c>
      <c r="R195" s="142">
        <f t="shared" si="598"/>
        <v>0</v>
      </c>
      <c r="S195" s="7" t="s">
        <v>19</v>
      </c>
      <c r="T195" s="70" t="s">
        <v>20</v>
      </c>
      <c r="U195" s="185"/>
      <c r="V195" s="258">
        <v>0</v>
      </c>
      <c r="W195" s="258">
        <v>0</v>
      </c>
      <c r="X195" s="258">
        <v>0</v>
      </c>
      <c r="Y195" s="258">
        <v>0</v>
      </c>
      <c r="Z195" s="258">
        <v>0</v>
      </c>
      <c r="AA195" s="258">
        <v>0</v>
      </c>
      <c r="AB195" s="258">
        <v>0</v>
      </c>
      <c r="AC195" s="258">
        <v>0</v>
      </c>
      <c r="AD195" s="258">
        <v>0</v>
      </c>
      <c r="AE195" s="258">
        <v>0</v>
      </c>
      <c r="AF195" s="258">
        <v>0</v>
      </c>
      <c r="AG195" s="258">
        <v>0</v>
      </c>
      <c r="AH195" s="230">
        <f t="shared" si="599"/>
        <v>0</v>
      </c>
      <c r="AI195" s="7" t="s">
        <v>19</v>
      </c>
      <c r="AJ195" s="70" t="s">
        <v>20</v>
      </c>
      <c r="AK195" s="185"/>
      <c r="AL195" s="368">
        <v>0</v>
      </c>
      <c r="AM195" s="368">
        <v>0</v>
      </c>
      <c r="AN195" s="368">
        <v>0</v>
      </c>
      <c r="AO195" s="368">
        <v>0</v>
      </c>
      <c r="AP195" s="368">
        <v>0</v>
      </c>
      <c r="AQ195" s="368">
        <v>0</v>
      </c>
      <c r="AR195" s="368">
        <v>0</v>
      </c>
      <c r="AS195" s="368">
        <v>0</v>
      </c>
      <c r="AT195" s="368">
        <v>0</v>
      </c>
      <c r="AU195" s="368">
        <v>0</v>
      </c>
      <c r="AV195" s="368">
        <v>0</v>
      </c>
      <c r="AW195" s="368">
        <v>0</v>
      </c>
      <c r="AX195" s="341">
        <f t="shared" si="600"/>
        <v>0</v>
      </c>
      <c r="AY195" s="7" t="s">
        <v>19</v>
      </c>
      <c r="AZ195" s="70" t="s">
        <v>20</v>
      </c>
      <c r="BA195" s="185"/>
      <c r="BB195" s="457">
        <v>0</v>
      </c>
      <c r="BC195" s="457">
        <v>0</v>
      </c>
      <c r="BD195" s="457">
        <v>0</v>
      </c>
      <c r="BE195" s="457">
        <v>0</v>
      </c>
      <c r="BF195" s="457">
        <v>0</v>
      </c>
      <c r="BG195" s="457">
        <v>0</v>
      </c>
      <c r="BH195" s="457">
        <v>0</v>
      </c>
      <c r="BI195" s="457">
        <v>0</v>
      </c>
      <c r="BJ195" s="457">
        <v>0</v>
      </c>
      <c r="BK195" s="457">
        <v>0</v>
      </c>
      <c r="BL195" s="457">
        <v>0</v>
      </c>
      <c r="BM195" s="457">
        <v>0</v>
      </c>
      <c r="BN195" s="428">
        <f t="shared" si="601"/>
        <v>0</v>
      </c>
      <c r="BO195" s="7" t="s">
        <v>19</v>
      </c>
      <c r="BP195" s="70" t="s">
        <v>20</v>
      </c>
      <c r="BQ195" s="185"/>
      <c r="BR195" s="457">
        <v>0</v>
      </c>
      <c r="BS195" s="457">
        <v>0</v>
      </c>
      <c r="BT195" s="457">
        <v>0</v>
      </c>
      <c r="BU195" s="457">
        <v>0</v>
      </c>
      <c r="BV195" s="457">
        <v>0</v>
      </c>
      <c r="BW195" s="457">
        <v>0</v>
      </c>
      <c r="BX195" s="457">
        <v>0</v>
      </c>
      <c r="BY195" s="457">
        <v>0</v>
      </c>
      <c r="BZ195" s="457">
        <v>0</v>
      </c>
      <c r="CA195" s="457">
        <v>0</v>
      </c>
      <c r="CB195" s="457">
        <v>0</v>
      </c>
      <c r="CC195" s="457">
        <v>0</v>
      </c>
      <c r="CD195" s="428">
        <f t="shared" si="602"/>
        <v>0</v>
      </c>
    </row>
    <row r="196" spans="2:82" outlineLevel="2" x14ac:dyDescent="0.2">
      <c r="B196" s="49" t="s">
        <v>140</v>
      </c>
      <c r="C196" s="7" t="s">
        <v>54</v>
      </c>
      <c r="D196" s="129">
        <v>0</v>
      </c>
      <c r="E196" s="183"/>
      <c r="F196" s="139">
        <f>$D196</f>
        <v>0</v>
      </c>
      <c r="G196" s="139">
        <f>$D196</f>
        <v>0</v>
      </c>
      <c r="H196" s="139">
        <f t="shared" ref="H196:Q196" si="603">$D196</f>
        <v>0</v>
      </c>
      <c r="I196" s="139">
        <f t="shared" si="603"/>
        <v>0</v>
      </c>
      <c r="J196" s="139">
        <f t="shared" si="603"/>
        <v>0</v>
      </c>
      <c r="K196" s="139">
        <f t="shared" si="603"/>
        <v>0</v>
      </c>
      <c r="L196" s="139">
        <f t="shared" si="603"/>
        <v>0</v>
      </c>
      <c r="M196" s="139">
        <f t="shared" si="603"/>
        <v>0</v>
      </c>
      <c r="N196" s="139">
        <f t="shared" si="603"/>
        <v>0</v>
      </c>
      <c r="O196" s="139">
        <f t="shared" si="603"/>
        <v>0</v>
      </c>
      <c r="P196" s="139">
        <f t="shared" si="603"/>
        <v>0</v>
      </c>
      <c r="Q196" s="139">
        <f t="shared" si="603"/>
        <v>0</v>
      </c>
      <c r="R196" s="142">
        <f t="shared" si="598"/>
        <v>0</v>
      </c>
      <c r="S196" s="7" t="s">
        <v>54</v>
      </c>
      <c r="T196" s="129">
        <v>0</v>
      </c>
      <c r="U196" s="183"/>
      <c r="V196" s="228">
        <f t="shared" ref="V196:AG196" si="604">$D196</f>
        <v>0</v>
      </c>
      <c r="W196" s="228">
        <f t="shared" si="604"/>
        <v>0</v>
      </c>
      <c r="X196" s="228">
        <f t="shared" si="604"/>
        <v>0</v>
      </c>
      <c r="Y196" s="228">
        <f t="shared" si="604"/>
        <v>0</v>
      </c>
      <c r="Z196" s="228">
        <f t="shared" si="604"/>
        <v>0</v>
      </c>
      <c r="AA196" s="228">
        <f t="shared" si="604"/>
        <v>0</v>
      </c>
      <c r="AB196" s="228">
        <f t="shared" si="604"/>
        <v>0</v>
      </c>
      <c r="AC196" s="228">
        <f t="shared" si="604"/>
        <v>0</v>
      </c>
      <c r="AD196" s="228">
        <f t="shared" si="604"/>
        <v>0</v>
      </c>
      <c r="AE196" s="228">
        <f t="shared" si="604"/>
        <v>0</v>
      </c>
      <c r="AF196" s="228">
        <f t="shared" si="604"/>
        <v>0</v>
      </c>
      <c r="AG196" s="228">
        <f t="shared" si="604"/>
        <v>0</v>
      </c>
      <c r="AH196" s="230">
        <f t="shared" si="599"/>
        <v>0</v>
      </c>
      <c r="AI196" s="7" t="s">
        <v>54</v>
      </c>
      <c r="AJ196" s="129">
        <v>0</v>
      </c>
      <c r="AK196" s="183"/>
      <c r="AL196" s="340">
        <f t="shared" ref="AL196:AW196" si="605">$D196</f>
        <v>0</v>
      </c>
      <c r="AM196" s="340">
        <f t="shared" si="605"/>
        <v>0</v>
      </c>
      <c r="AN196" s="340">
        <f t="shared" si="605"/>
        <v>0</v>
      </c>
      <c r="AO196" s="340">
        <f t="shared" si="605"/>
        <v>0</v>
      </c>
      <c r="AP196" s="340">
        <f t="shared" si="605"/>
        <v>0</v>
      </c>
      <c r="AQ196" s="340">
        <f t="shared" si="605"/>
        <v>0</v>
      </c>
      <c r="AR196" s="340">
        <f t="shared" si="605"/>
        <v>0</v>
      </c>
      <c r="AS196" s="340">
        <f t="shared" si="605"/>
        <v>0</v>
      </c>
      <c r="AT196" s="340">
        <f t="shared" si="605"/>
        <v>0</v>
      </c>
      <c r="AU196" s="340">
        <f t="shared" si="605"/>
        <v>0</v>
      </c>
      <c r="AV196" s="340">
        <f t="shared" si="605"/>
        <v>0</v>
      </c>
      <c r="AW196" s="340">
        <f t="shared" si="605"/>
        <v>0</v>
      </c>
      <c r="AX196" s="341">
        <f t="shared" si="600"/>
        <v>0</v>
      </c>
      <c r="AY196" s="7" t="s">
        <v>54</v>
      </c>
      <c r="AZ196" s="129">
        <v>0</v>
      </c>
      <c r="BA196" s="183"/>
      <c r="BB196" s="427">
        <f t="shared" ref="BB196:BM196" si="606">$D196</f>
        <v>0</v>
      </c>
      <c r="BC196" s="427">
        <f t="shared" si="606"/>
        <v>0</v>
      </c>
      <c r="BD196" s="427">
        <f t="shared" si="606"/>
        <v>0</v>
      </c>
      <c r="BE196" s="427">
        <f t="shared" si="606"/>
        <v>0</v>
      </c>
      <c r="BF196" s="427">
        <f t="shared" si="606"/>
        <v>0</v>
      </c>
      <c r="BG196" s="427">
        <f t="shared" si="606"/>
        <v>0</v>
      </c>
      <c r="BH196" s="427">
        <f t="shared" si="606"/>
        <v>0</v>
      </c>
      <c r="BI196" s="427">
        <f t="shared" si="606"/>
        <v>0</v>
      </c>
      <c r="BJ196" s="427">
        <f t="shared" si="606"/>
        <v>0</v>
      </c>
      <c r="BK196" s="427">
        <f t="shared" si="606"/>
        <v>0</v>
      </c>
      <c r="BL196" s="427">
        <f t="shared" si="606"/>
        <v>0</v>
      </c>
      <c r="BM196" s="427">
        <f t="shared" si="606"/>
        <v>0</v>
      </c>
      <c r="BN196" s="428">
        <f t="shared" si="601"/>
        <v>0</v>
      </c>
      <c r="BO196" s="7" t="s">
        <v>54</v>
      </c>
      <c r="BP196" s="129">
        <v>0</v>
      </c>
      <c r="BQ196" s="183"/>
      <c r="BR196" s="427">
        <f t="shared" ref="BR196:CC196" si="607">$D196</f>
        <v>0</v>
      </c>
      <c r="BS196" s="427">
        <f t="shared" si="607"/>
        <v>0</v>
      </c>
      <c r="BT196" s="427">
        <f t="shared" si="607"/>
        <v>0</v>
      </c>
      <c r="BU196" s="427">
        <f t="shared" si="607"/>
        <v>0</v>
      </c>
      <c r="BV196" s="427">
        <f t="shared" si="607"/>
        <v>0</v>
      </c>
      <c r="BW196" s="427">
        <f t="shared" si="607"/>
        <v>0</v>
      </c>
      <c r="BX196" s="427">
        <f t="shared" si="607"/>
        <v>0</v>
      </c>
      <c r="BY196" s="427">
        <f t="shared" si="607"/>
        <v>0</v>
      </c>
      <c r="BZ196" s="427">
        <f t="shared" si="607"/>
        <v>0</v>
      </c>
      <c r="CA196" s="427">
        <f t="shared" si="607"/>
        <v>0</v>
      </c>
      <c r="CB196" s="427">
        <f t="shared" si="607"/>
        <v>0</v>
      </c>
      <c r="CC196" s="427">
        <f t="shared" si="607"/>
        <v>0</v>
      </c>
      <c r="CD196" s="428">
        <f t="shared" si="602"/>
        <v>0</v>
      </c>
    </row>
    <row r="197" spans="2:82" x14ac:dyDescent="0.2">
      <c r="B197" s="13" t="s">
        <v>53</v>
      </c>
      <c r="C197" s="7"/>
      <c r="E197" s="63"/>
      <c r="F197" s="139">
        <f t="shared" ref="F197:Q197" si="608">SUM(F192:F196)</f>
        <v>0</v>
      </c>
      <c r="G197" s="139">
        <f t="shared" si="608"/>
        <v>0</v>
      </c>
      <c r="H197" s="139">
        <f t="shared" si="608"/>
        <v>0</v>
      </c>
      <c r="I197" s="139">
        <f t="shared" si="608"/>
        <v>0</v>
      </c>
      <c r="J197" s="139">
        <f t="shared" si="608"/>
        <v>0</v>
      </c>
      <c r="K197" s="139">
        <f t="shared" si="608"/>
        <v>0</v>
      </c>
      <c r="L197" s="139">
        <f t="shared" si="608"/>
        <v>0</v>
      </c>
      <c r="M197" s="139">
        <f t="shared" si="608"/>
        <v>0</v>
      </c>
      <c r="N197" s="139">
        <f t="shared" si="608"/>
        <v>0</v>
      </c>
      <c r="O197" s="139">
        <f t="shared" si="608"/>
        <v>0</v>
      </c>
      <c r="P197" s="139">
        <f t="shared" si="608"/>
        <v>0</v>
      </c>
      <c r="Q197" s="139">
        <f t="shared" si="608"/>
        <v>0</v>
      </c>
      <c r="R197" s="142">
        <f t="shared" si="598"/>
        <v>0</v>
      </c>
      <c r="S197" s="7"/>
      <c r="T197" s="1"/>
      <c r="U197" s="63"/>
      <c r="V197" s="228">
        <f t="shared" ref="V197:AG197" si="609">SUM(V192:V196)</f>
        <v>0</v>
      </c>
      <c r="W197" s="228">
        <f t="shared" si="609"/>
        <v>0</v>
      </c>
      <c r="X197" s="228">
        <f t="shared" si="609"/>
        <v>0</v>
      </c>
      <c r="Y197" s="228">
        <f t="shared" si="609"/>
        <v>0</v>
      </c>
      <c r="Z197" s="228">
        <f t="shared" si="609"/>
        <v>0</v>
      </c>
      <c r="AA197" s="228">
        <f t="shared" si="609"/>
        <v>0</v>
      </c>
      <c r="AB197" s="228">
        <f t="shared" si="609"/>
        <v>0</v>
      </c>
      <c r="AC197" s="228">
        <f t="shared" si="609"/>
        <v>0</v>
      </c>
      <c r="AD197" s="228">
        <f t="shared" si="609"/>
        <v>0</v>
      </c>
      <c r="AE197" s="228">
        <f t="shared" si="609"/>
        <v>0</v>
      </c>
      <c r="AF197" s="228">
        <f t="shared" si="609"/>
        <v>0</v>
      </c>
      <c r="AG197" s="228">
        <f t="shared" si="609"/>
        <v>0</v>
      </c>
      <c r="AH197" s="230">
        <f t="shared" si="599"/>
        <v>0</v>
      </c>
      <c r="AI197" s="7"/>
      <c r="AJ197" s="1"/>
      <c r="AK197" s="63"/>
      <c r="AL197" s="340">
        <f t="shared" ref="AL197:AW197" si="610">SUM(AL192:AL196)</f>
        <v>0</v>
      </c>
      <c r="AM197" s="340">
        <f t="shared" si="610"/>
        <v>0</v>
      </c>
      <c r="AN197" s="340">
        <f t="shared" si="610"/>
        <v>0</v>
      </c>
      <c r="AO197" s="340">
        <f t="shared" si="610"/>
        <v>0</v>
      </c>
      <c r="AP197" s="340">
        <f t="shared" si="610"/>
        <v>0</v>
      </c>
      <c r="AQ197" s="340">
        <f t="shared" si="610"/>
        <v>0</v>
      </c>
      <c r="AR197" s="340">
        <f t="shared" si="610"/>
        <v>0</v>
      </c>
      <c r="AS197" s="340">
        <f t="shared" si="610"/>
        <v>0</v>
      </c>
      <c r="AT197" s="340">
        <f t="shared" si="610"/>
        <v>0</v>
      </c>
      <c r="AU197" s="340">
        <f t="shared" si="610"/>
        <v>0</v>
      </c>
      <c r="AV197" s="340">
        <f t="shared" si="610"/>
        <v>0</v>
      </c>
      <c r="AW197" s="340">
        <f t="shared" si="610"/>
        <v>0</v>
      </c>
      <c r="AX197" s="341">
        <f t="shared" si="600"/>
        <v>0</v>
      </c>
      <c r="AY197" s="7"/>
      <c r="AZ197" s="1"/>
      <c r="BA197" s="63"/>
      <c r="BB197" s="427">
        <f t="shared" ref="BB197:BM197" si="611">SUM(BB192:BB196)</f>
        <v>0</v>
      </c>
      <c r="BC197" s="427">
        <f t="shared" si="611"/>
        <v>0</v>
      </c>
      <c r="BD197" s="427">
        <f t="shared" si="611"/>
        <v>0</v>
      </c>
      <c r="BE197" s="427">
        <f t="shared" si="611"/>
        <v>0</v>
      </c>
      <c r="BF197" s="427">
        <f t="shared" si="611"/>
        <v>0</v>
      </c>
      <c r="BG197" s="427">
        <f t="shared" si="611"/>
        <v>0</v>
      </c>
      <c r="BH197" s="427">
        <f t="shared" si="611"/>
        <v>0</v>
      </c>
      <c r="BI197" s="427">
        <f t="shared" si="611"/>
        <v>0</v>
      </c>
      <c r="BJ197" s="427">
        <f t="shared" si="611"/>
        <v>0</v>
      </c>
      <c r="BK197" s="427">
        <f t="shared" si="611"/>
        <v>0</v>
      </c>
      <c r="BL197" s="427">
        <f t="shared" si="611"/>
        <v>0</v>
      </c>
      <c r="BM197" s="427">
        <f t="shared" si="611"/>
        <v>0</v>
      </c>
      <c r="BN197" s="428">
        <f t="shared" si="601"/>
        <v>0</v>
      </c>
      <c r="BO197" s="7"/>
      <c r="BP197" s="1"/>
      <c r="BQ197" s="63"/>
      <c r="BR197" s="427">
        <f t="shared" ref="BR197:CC197" si="612">SUM(BR192:BR196)</f>
        <v>0</v>
      </c>
      <c r="BS197" s="427">
        <f t="shared" si="612"/>
        <v>0</v>
      </c>
      <c r="BT197" s="427">
        <f t="shared" si="612"/>
        <v>0</v>
      </c>
      <c r="BU197" s="427">
        <f t="shared" si="612"/>
        <v>0</v>
      </c>
      <c r="BV197" s="427">
        <f t="shared" si="612"/>
        <v>0</v>
      </c>
      <c r="BW197" s="427">
        <f t="shared" si="612"/>
        <v>0</v>
      </c>
      <c r="BX197" s="427">
        <f t="shared" si="612"/>
        <v>0</v>
      </c>
      <c r="BY197" s="427">
        <f t="shared" si="612"/>
        <v>0</v>
      </c>
      <c r="BZ197" s="427">
        <f t="shared" si="612"/>
        <v>0</v>
      </c>
      <c r="CA197" s="427">
        <f t="shared" si="612"/>
        <v>0</v>
      </c>
      <c r="CB197" s="427">
        <f t="shared" si="612"/>
        <v>0</v>
      </c>
      <c r="CC197" s="427">
        <f t="shared" si="612"/>
        <v>0</v>
      </c>
      <c r="CD197" s="428">
        <f t="shared" si="602"/>
        <v>0</v>
      </c>
    </row>
    <row r="198" spans="2:82" x14ac:dyDescent="0.2">
      <c r="B198" s="13" t="s">
        <v>55</v>
      </c>
      <c r="C198" s="7" t="s">
        <v>56</v>
      </c>
      <c r="D198" s="70" t="s">
        <v>20</v>
      </c>
      <c r="E198" s="185"/>
      <c r="F198" s="139">
        <f t="shared" ref="F198:Q198" si="613">F7</f>
        <v>0</v>
      </c>
      <c r="G198" s="139">
        <f t="shared" si="613"/>
        <v>0</v>
      </c>
      <c r="H198" s="139">
        <f t="shared" si="613"/>
        <v>0</v>
      </c>
      <c r="I198" s="139">
        <f t="shared" si="613"/>
        <v>0</v>
      </c>
      <c r="J198" s="139">
        <f t="shared" si="613"/>
        <v>0</v>
      </c>
      <c r="K198" s="139">
        <f t="shared" si="613"/>
        <v>0</v>
      </c>
      <c r="L198" s="139">
        <f t="shared" si="613"/>
        <v>0</v>
      </c>
      <c r="M198" s="139">
        <f t="shared" si="613"/>
        <v>0</v>
      </c>
      <c r="N198" s="139">
        <f t="shared" si="613"/>
        <v>0</v>
      </c>
      <c r="O198" s="139">
        <f t="shared" si="613"/>
        <v>0</v>
      </c>
      <c r="P198" s="139">
        <f t="shared" si="613"/>
        <v>0</v>
      </c>
      <c r="Q198" s="139">
        <f t="shared" si="613"/>
        <v>0</v>
      </c>
      <c r="R198" s="142">
        <f t="shared" si="598"/>
        <v>0</v>
      </c>
      <c r="S198" s="7" t="s">
        <v>56</v>
      </c>
      <c r="T198" s="70" t="s">
        <v>20</v>
      </c>
      <c r="U198" s="185"/>
      <c r="V198" s="228">
        <v>0</v>
      </c>
      <c r="W198" s="228">
        <v>0</v>
      </c>
      <c r="X198" s="228">
        <v>0</v>
      </c>
      <c r="Y198" s="228">
        <v>0</v>
      </c>
      <c r="Z198" s="228">
        <v>0</v>
      </c>
      <c r="AA198" s="228">
        <v>0</v>
      </c>
      <c r="AB198" s="228">
        <v>0</v>
      </c>
      <c r="AC198" s="228">
        <v>0</v>
      </c>
      <c r="AD198" s="228">
        <v>0</v>
      </c>
      <c r="AE198" s="228">
        <v>0</v>
      </c>
      <c r="AF198" s="228">
        <v>0</v>
      </c>
      <c r="AG198" s="228">
        <v>0</v>
      </c>
      <c r="AH198" s="230">
        <f t="shared" si="599"/>
        <v>0</v>
      </c>
      <c r="AI198" s="7" t="s">
        <v>56</v>
      </c>
      <c r="AJ198" s="70" t="s">
        <v>20</v>
      </c>
      <c r="AK198" s="185"/>
      <c r="AL198" s="340">
        <f t="shared" ref="AL198:AW198" si="614">AL7</f>
        <v>35000</v>
      </c>
      <c r="AM198" s="340">
        <f t="shared" si="614"/>
        <v>35000</v>
      </c>
      <c r="AN198" s="340">
        <f t="shared" si="614"/>
        <v>35000</v>
      </c>
      <c r="AO198" s="340">
        <f t="shared" si="614"/>
        <v>35000</v>
      </c>
      <c r="AP198" s="340">
        <f t="shared" si="614"/>
        <v>35000</v>
      </c>
      <c r="AQ198" s="340">
        <f t="shared" si="614"/>
        <v>35000</v>
      </c>
      <c r="AR198" s="340">
        <f t="shared" si="614"/>
        <v>35000</v>
      </c>
      <c r="AS198" s="340">
        <f t="shared" si="614"/>
        <v>35000</v>
      </c>
      <c r="AT198" s="340">
        <f t="shared" si="614"/>
        <v>35000</v>
      </c>
      <c r="AU198" s="340">
        <f t="shared" si="614"/>
        <v>35000</v>
      </c>
      <c r="AV198" s="340">
        <f t="shared" si="614"/>
        <v>35000</v>
      </c>
      <c r="AW198" s="340">
        <f t="shared" si="614"/>
        <v>35000</v>
      </c>
      <c r="AX198" s="341">
        <f t="shared" si="600"/>
        <v>420000</v>
      </c>
      <c r="AY198" s="7" t="s">
        <v>56</v>
      </c>
      <c r="AZ198" s="70" t="s">
        <v>20</v>
      </c>
      <c r="BA198" s="185"/>
      <c r="BB198" s="427">
        <f t="shared" ref="BB198:BM198" si="615">BB7</f>
        <v>87500</v>
      </c>
      <c r="BC198" s="427">
        <f t="shared" si="615"/>
        <v>87500</v>
      </c>
      <c r="BD198" s="427">
        <f t="shared" si="615"/>
        <v>87500</v>
      </c>
      <c r="BE198" s="427">
        <f t="shared" si="615"/>
        <v>87500</v>
      </c>
      <c r="BF198" s="427">
        <f t="shared" si="615"/>
        <v>87500</v>
      </c>
      <c r="BG198" s="427">
        <f t="shared" si="615"/>
        <v>87500</v>
      </c>
      <c r="BH198" s="427">
        <f t="shared" si="615"/>
        <v>87500</v>
      </c>
      <c r="BI198" s="427">
        <f t="shared" si="615"/>
        <v>87500</v>
      </c>
      <c r="BJ198" s="427">
        <f t="shared" si="615"/>
        <v>87500</v>
      </c>
      <c r="BK198" s="427">
        <f t="shared" si="615"/>
        <v>87500</v>
      </c>
      <c r="BL198" s="427">
        <f t="shared" si="615"/>
        <v>87500</v>
      </c>
      <c r="BM198" s="427">
        <f t="shared" si="615"/>
        <v>87500</v>
      </c>
      <c r="BN198" s="428">
        <f t="shared" si="601"/>
        <v>1050000</v>
      </c>
      <c r="BO198" s="7" t="s">
        <v>56</v>
      </c>
      <c r="BP198" s="70" t="s">
        <v>20</v>
      </c>
      <c r="BQ198" s="185"/>
      <c r="BR198" s="427">
        <f t="shared" ref="BR198:CC198" si="616">BR7</f>
        <v>87500</v>
      </c>
      <c r="BS198" s="427">
        <f t="shared" si="616"/>
        <v>87500</v>
      </c>
      <c r="BT198" s="427">
        <f t="shared" si="616"/>
        <v>87500</v>
      </c>
      <c r="BU198" s="427">
        <f t="shared" si="616"/>
        <v>87500</v>
      </c>
      <c r="BV198" s="427">
        <f t="shared" si="616"/>
        <v>87500</v>
      </c>
      <c r="BW198" s="427">
        <f t="shared" si="616"/>
        <v>87500</v>
      </c>
      <c r="BX198" s="427">
        <f t="shared" si="616"/>
        <v>87500</v>
      </c>
      <c r="BY198" s="427">
        <f t="shared" si="616"/>
        <v>87500</v>
      </c>
      <c r="BZ198" s="427">
        <f t="shared" si="616"/>
        <v>87500</v>
      </c>
      <c r="CA198" s="427">
        <f t="shared" si="616"/>
        <v>87500</v>
      </c>
      <c r="CB198" s="427">
        <f t="shared" si="616"/>
        <v>87500</v>
      </c>
      <c r="CC198" s="427">
        <f t="shared" si="616"/>
        <v>87500</v>
      </c>
      <c r="CD198" s="428">
        <f t="shared" si="602"/>
        <v>1050000</v>
      </c>
    </row>
    <row r="199" spans="2:82" outlineLevel="1" x14ac:dyDescent="0.2">
      <c r="B199" s="48" t="s">
        <v>57</v>
      </c>
      <c r="C199" s="7"/>
      <c r="E199" s="63"/>
      <c r="F199" s="178"/>
      <c r="G199" s="178"/>
      <c r="H199" s="178"/>
      <c r="I199" s="178"/>
      <c r="J199" s="178"/>
      <c r="K199" s="178"/>
      <c r="L199" s="178"/>
      <c r="M199" s="178"/>
      <c r="N199" s="178"/>
      <c r="O199" s="178"/>
      <c r="P199" s="178"/>
      <c r="Q199" s="179"/>
      <c r="R199" s="174"/>
      <c r="S199" s="7"/>
      <c r="T199" s="1"/>
      <c r="U199" s="63"/>
      <c r="V199" s="256"/>
      <c r="W199" s="256"/>
      <c r="X199" s="256"/>
      <c r="Y199" s="256"/>
      <c r="Z199" s="256"/>
      <c r="AA199" s="256"/>
      <c r="AB199" s="256"/>
      <c r="AC199" s="256"/>
      <c r="AD199" s="256"/>
      <c r="AE199" s="256"/>
      <c r="AF199" s="256"/>
      <c r="AG199" s="257"/>
      <c r="AH199" s="251"/>
      <c r="AI199" s="7"/>
      <c r="AJ199" s="1"/>
      <c r="AK199" s="63"/>
      <c r="AL199" s="366"/>
      <c r="AM199" s="366"/>
      <c r="AN199" s="366"/>
      <c r="AO199" s="366"/>
      <c r="AP199" s="366"/>
      <c r="AQ199" s="366"/>
      <c r="AR199" s="366"/>
      <c r="AS199" s="366"/>
      <c r="AT199" s="366"/>
      <c r="AU199" s="366"/>
      <c r="AV199" s="366"/>
      <c r="AW199" s="367"/>
      <c r="AX199" s="361"/>
      <c r="AY199" s="7"/>
      <c r="AZ199" s="1"/>
      <c r="BA199" s="63"/>
      <c r="BB199" s="454"/>
      <c r="BC199" s="454"/>
      <c r="BD199" s="454"/>
      <c r="BE199" s="454"/>
      <c r="BF199" s="454"/>
      <c r="BG199" s="454"/>
      <c r="BH199" s="454"/>
      <c r="BI199" s="454"/>
      <c r="BJ199" s="454"/>
      <c r="BK199" s="454"/>
      <c r="BL199" s="454"/>
      <c r="BM199" s="455"/>
      <c r="BN199" s="449"/>
      <c r="BO199" s="7"/>
      <c r="BP199" s="1"/>
      <c r="BQ199" s="63"/>
      <c r="BR199" s="454"/>
      <c r="BS199" s="454"/>
      <c r="BT199" s="454"/>
      <c r="BU199" s="454"/>
      <c r="BV199" s="454"/>
      <c r="BW199" s="454"/>
      <c r="BX199" s="454"/>
      <c r="BY199" s="454"/>
      <c r="BZ199" s="454"/>
      <c r="CA199" s="454"/>
      <c r="CB199" s="454"/>
      <c r="CC199" s="455"/>
      <c r="CD199" s="449"/>
    </row>
    <row r="200" spans="2:82" outlineLevel="1" x14ac:dyDescent="0.2">
      <c r="B200" s="50" t="s">
        <v>58</v>
      </c>
      <c r="C200" s="7" t="s">
        <v>59</v>
      </c>
      <c r="D200" s="167">
        <v>0</v>
      </c>
      <c r="E200" s="133"/>
      <c r="F200" s="139">
        <f>$D200*F$126</f>
        <v>0</v>
      </c>
      <c r="G200" s="139">
        <f>$D200*G$126</f>
        <v>0</v>
      </c>
      <c r="H200" s="139">
        <f t="shared" ref="H200:Q209" si="617">$D200*H$126</f>
        <v>0</v>
      </c>
      <c r="I200" s="139">
        <f t="shared" si="617"/>
        <v>0</v>
      </c>
      <c r="J200" s="139">
        <f t="shared" si="617"/>
        <v>0</v>
      </c>
      <c r="K200" s="139">
        <f t="shared" si="617"/>
        <v>0</v>
      </c>
      <c r="L200" s="139">
        <f t="shared" si="617"/>
        <v>0</v>
      </c>
      <c r="M200" s="139">
        <f t="shared" si="617"/>
        <v>0</v>
      </c>
      <c r="N200" s="139">
        <f t="shared" si="617"/>
        <v>0</v>
      </c>
      <c r="O200" s="139">
        <f t="shared" si="617"/>
        <v>0</v>
      </c>
      <c r="P200" s="139">
        <f t="shared" si="617"/>
        <v>0</v>
      </c>
      <c r="Q200" s="139">
        <f t="shared" si="617"/>
        <v>0</v>
      </c>
      <c r="R200" s="142">
        <f t="shared" ref="R200:R218" si="618">SUM(F200:Q200)</f>
        <v>0</v>
      </c>
      <c r="S200" s="7" t="s">
        <v>59</v>
      </c>
      <c r="T200" s="167">
        <v>0</v>
      </c>
      <c r="U200" s="133"/>
      <c r="V200" s="228">
        <f>$T200*V$126</f>
        <v>0</v>
      </c>
      <c r="W200" s="228">
        <f t="shared" ref="W200:AG202" si="619">$T200*W$126</f>
        <v>0</v>
      </c>
      <c r="X200" s="228">
        <f t="shared" si="619"/>
        <v>0</v>
      </c>
      <c r="Y200" s="228">
        <f t="shared" si="619"/>
        <v>0</v>
      </c>
      <c r="Z200" s="228">
        <f t="shared" si="619"/>
        <v>0</v>
      </c>
      <c r="AA200" s="228">
        <f t="shared" si="619"/>
        <v>0</v>
      </c>
      <c r="AB200" s="228">
        <f t="shared" si="619"/>
        <v>0</v>
      </c>
      <c r="AC200" s="228">
        <f t="shared" si="619"/>
        <v>0</v>
      </c>
      <c r="AD200" s="228">
        <f t="shared" si="619"/>
        <v>0</v>
      </c>
      <c r="AE200" s="228">
        <f t="shared" si="619"/>
        <v>0</v>
      </c>
      <c r="AF200" s="228">
        <f t="shared" si="619"/>
        <v>0</v>
      </c>
      <c r="AG200" s="228">
        <f t="shared" si="619"/>
        <v>0</v>
      </c>
      <c r="AH200" s="230">
        <f t="shared" ref="AH200:AH209" si="620">SUM(V200:AG200)</f>
        <v>0</v>
      </c>
      <c r="AI200" s="7" t="s">
        <v>59</v>
      </c>
      <c r="AJ200" s="167">
        <v>0</v>
      </c>
      <c r="AK200" s="133"/>
      <c r="AL200" s="340">
        <f>$AJ200*AL$126</f>
        <v>0</v>
      </c>
      <c r="AM200" s="340">
        <f t="shared" ref="AM200:AW202" si="621">$AJ200*AM$126</f>
        <v>0</v>
      </c>
      <c r="AN200" s="340">
        <f t="shared" si="621"/>
        <v>0</v>
      </c>
      <c r="AO200" s="340">
        <f t="shared" si="621"/>
        <v>0</v>
      </c>
      <c r="AP200" s="340">
        <f t="shared" si="621"/>
        <v>0</v>
      </c>
      <c r="AQ200" s="340">
        <f t="shared" si="621"/>
        <v>0</v>
      </c>
      <c r="AR200" s="340">
        <f t="shared" si="621"/>
        <v>0</v>
      </c>
      <c r="AS200" s="340">
        <f t="shared" si="621"/>
        <v>0</v>
      </c>
      <c r="AT200" s="340">
        <f t="shared" si="621"/>
        <v>0</v>
      </c>
      <c r="AU200" s="340">
        <f t="shared" si="621"/>
        <v>0</v>
      </c>
      <c r="AV200" s="340">
        <f t="shared" si="621"/>
        <v>0</v>
      </c>
      <c r="AW200" s="340">
        <f t="shared" si="621"/>
        <v>0</v>
      </c>
      <c r="AX200" s="341">
        <f t="shared" ref="AX200:AX209" si="622">SUM(AL200:AW200)</f>
        <v>0</v>
      </c>
      <c r="AY200" s="7" t="s">
        <v>59</v>
      </c>
      <c r="AZ200" s="167">
        <v>0</v>
      </c>
      <c r="BA200" s="133"/>
      <c r="BB200" s="427">
        <f>$AZ200*BB$126</f>
        <v>0</v>
      </c>
      <c r="BC200" s="427">
        <f t="shared" ref="BC200:BM202" si="623">$AZ200*BC$126</f>
        <v>0</v>
      </c>
      <c r="BD200" s="427">
        <f t="shared" si="623"/>
        <v>0</v>
      </c>
      <c r="BE200" s="427">
        <f t="shared" si="623"/>
        <v>0</v>
      </c>
      <c r="BF200" s="427">
        <f t="shared" si="623"/>
        <v>0</v>
      </c>
      <c r="BG200" s="427">
        <f t="shared" si="623"/>
        <v>0</v>
      </c>
      <c r="BH200" s="427">
        <f t="shared" si="623"/>
        <v>0</v>
      </c>
      <c r="BI200" s="427">
        <f t="shared" si="623"/>
        <v>0</v>
      </c>
      <c r="BJ200" s="427">
        <f t="shared" si="623"/>
        <v>0</v>
      </c>
      <c r="BK200" s="427">
        <f t="shared" si="623"/>
        <v>0</v>
      </c>
      <c r="BL200" s="427">
        <f t="shared" si="623"/>
        <v>0</v>
      </c>
      <c r="BM200" s="427">
        <f t="shared" si="623"/>
        <v>0</v>
      </c>
      <c r="BN200" s="428">
        <f t="shared" ref="BN200:BN209" si="624">SUM(BB200:BM200)</f>
        <v>0</v>
      </c>
      <c r="BO200" s="7" t="s">
        <v>59</v>
      </c>
      <c r="BP200" s="167">
        <v>0</v>
      </c>
      <c r="BQ200" s="133"/>
      <c r="BR200" s="427">
        <f>$BP200*BR$126</f>
        <v>0</v>
      </c>
      <c r="BS200" s="427">
        <f t="shared" ref="BS200:CC202" si="625">$BP200*BS$126</f>
        <v>0</v>
      </c>
      <c r="BT200" s="427">
        <f t="shared" si="625"/>
        <v>0</v>
      </c>
      <c r="BU200" s="427">
        <f t="shared" si="625"/>
        <v>0</v>
      </c>
      <c r="BV200" s="427">
        <f t="shared" si="625"/>
        <v>0</v>
      </c>
      <c r="BW200" s="427">
        <f t="shared" si="625"/>
        <v>0</v>
      </c>
      <c r="BX200" s="427">
        <f t="shared" si="625"/>
        <v>0</v>
      </c>
      <c r="BY200" s="427">
        <f t="shared" si="625"/>
        <v>0</v>
      </c>
      <c r="BZ200" s="427">
        <f t="shared" si="625"/>
        <v>0</v>
      </c>
      <c r="CA200" s="427">
        <f t="shared" si="625"/>
        <v>0</v>
      </c>
      <c r="CB200" s="427">
        <f t="shared" si="625"/>
        <v>0</v>
      </c>
      <c r="CC200" s="427">
        <f t="shared" si="625"/>
        <v>0</v>
      </c>
      <c r="CD200" s="428">
        <f t="shared" ref="CD200:CD218" si="626">SUM(BR200:CC200)</f>
        <v>0</v>
      </c>
    </row>
    <row r="201" spans="2:82" outlineLevel="1" x14ac:dyDescent="0.2">
      <c r="B201" s="50" t="s">
        <v>60</v>
      </c>
      <c r="C201" s="7" t="s">
        <v>59</v>
      </c>
      <c r="D201" s="167">
        <v>0</v>
      </c>
      <c r="E201" s="133"/>
      <c r="F201" s="139">
        <f t="shared" ref="F201:G209" si="627">$D201*F$126</f>
        <v>0</v>
      </c>
      <c r="G201" s="139">
        <f t="shared" si="627"/>
        <v>0</v>
      </c>
      <c r="H201" s="139">
        <f t="shared" si="617"/>
        <v>0</v>
      </c>
      <c r="I201" s="139">
        <f t="shared" si="617"/>
        <v>0</v>
      </c>
      <c r="J201" s="139">
        <f t="shared" si="617"/>
        <v>0</v>
      </c>
      <c r="K201" s="139">
        <f t="shared" si="617"/>
        <v>0</v>
      </c>
      <c r="L201" s="139">
        <f t="shared" si="617"/>
        <v>0</v>
      </c>
      <c r="M201" s="139">
        <f t="shared" si="617"/>
        <v>0</v>
      </c>
      <c r="N201" s="139">
        <f t="shared" si="617"/>
        <v>0</v>
      </c>
      <c r="O201" s="139">
        <f t="shared" si="617"/>
        <v>0</v>
      </c>
      <c r="P201" s="139">
        <f t="shared" si="617"/>
        <v>0</v>
      </c>
      <c r="Q201" s="139">
        <f t="shared" si="617"/>
        <v>0</v>
      </c>
      <c r="R201" s="142">
        <f t="shared" si="618"/>
        <v>0</v>
      </c>
      <c r="S201" s="7" t="s">
        <v>59</v>
      </c>
      <c r="T201" s="167">
        <v>0</v>
      </c>
      <c r="U201" s="133"/>
      <c r="V201" s="228">
        <f>$T201*V$126</f>
        <v>0</v>
      </c>
      <c r="W201" s="228">
        <f t="shared" si="619"/>
        <v>0</v>
      </c>
      <c r="X201" s="228">
        <f t="shared" si="619"/>
        <v>0</v>
      </c>
      <c r="Y201" s="228">
        <f t="shared" si="619"/>
        <v>0</v>
      </c>
      <c r="Z201" s="228">
        <f t="shared" si="619"/>
        <v>0</v>
      </c>
      <c r="AA201" s="228">
        <f t="shared" si="619"/>
        <v>0</v>
      </c>
      <c r="AB201" s="228">
        <f t="shared" si="619"/>
        <v>0</v>
      </c>
      <c r="AC201" s="228">
        <f t="shared" si="619"/>
        <v>0</v>
      </c>
      <c r="AD201" s="228">
        <f t="shared" si="619"/>
        <v>0</v>
      </c>
      <c r="AE201" s="228">
        <f t="shared" si="619"/>
        <v>0</v>
      </c>
      <c r="AF201" s="228">
        <f t="shared" si="619"/>
        <v>0</v>
      </c>
      <c r="AG201" s="228">
        <f t="shared" si="619"/>
        <v>0</v>
      </c>
      <c r="AH201" s="230">
        <f t="shared" si="620"/>
        <v>0</v>
      </c>
      <c r="AI201" s="7" t="s">
        <v>59</v>
      </c>
      <c r="AJ201" s="167">
        <v>0</v>
      </c>
      <c r="AK201" s="133"/>
      <c r="AL201" s="340">
        <f>$AJ201*AL$126</f>
        <v>0</v>
      </c>
      <c r="AM201" s="340">
        <f t="shared" si="621"/>
        <v>0</v>
      </c>
      <c r="AN201" s="340">
        <f t="shared" si="621"/>
        <v>0</v>
      </c>
      <c r="AO201" s="340">
        <f t="shared" si="621"/>
        <v>0</v>
      </c>
      <c r="AP201" s="340">
        <f t="shared" si="621"/>
        <v>0</v>
      </c>
      <c r="AQ201" s="340">
        <f t="shared" si="621"/>
        <v>0</v>
      </c>
      <c r="AR201" s="340">
        <f t="shared" si="621"/>
        <v>0</v>
      </c>
      <c r="AS201" s="340">
        <f t="shared" si="621"/>
        <v>0</v>
      </c>
      <c r="AT201" s="340">
        <f t="shared" si="621"/>
        <v>0</v>
      </c>
      <c r="AU201" s="340">
        <f t="shared" si="621"/>
        <v>0</v>
      </c>
      <c r="AV201" s="340">
        <f t="shared" si="621"/>
        <v>0</v>
      </c>
      <c r="AW201" s="340">
        <f t="shared" si="621"/>
        <v>0</v>
      </c>
      <c r="AX201" s="341">
        <f t="shared" si="622"/>
        <v>0</v>
      </c>
      <c r="AY201" s="7" t="s">
        <v>59</v>
      </c>
      <c r="AZ201" s="167">
        <v>150</v>
      </c>
      <c r="BA201" s="133"/>
      <c r="BB201" s="427">
        <f>$AZ201*BB$126</f>
        <v>7500</v>
      </c>
      <c r="BC201" s="427">
        <f t="shared" si="623"/>
        <v>7500</v>
      </c>
      <c r="BD201" s="427">
        <f t="shared" si="623"/>
        <v>7500</v>
      </c>
      <c r="BE201" s="427">
        <f t="shared" si="623"/>
        <v>7500</v>
      </c>
      <c r="BF201" s="427">
        <f t="shared" si="623"/>
        <v>7500</v>
      </c>
      <c r="BG201" s="427">
        <f t="shared" si="623"/>
        <v>7500</v>
      </c>
      <c r="BH201" s="427">
        <f t="shared" si="623"/>
        <v>7500</v>
      </c>
      <c r="BI201" s="427">
        <f t="shared" si="623"/>
        <v>7500</v>
      </c>
      <c r="BJ201" s="427">
        <f t="shared" si="623"/>
        <v>7500</v>
      </c>
      <c r="BK201" s="427">
        <f t="shared" si="623"/>
        <v>7500</v>
      </c>
      <c r="BL201" s="427">
        <f t="shared" si="623"/>
        <v>7500</v>
      </c>
      <c r="BM201" s="427">
        <f t="shared" si="623"/>
        <v>7500</v>
      </c>
      <c r="BN201" s="428">
        <f t="shared" si="624"/>
        <v>90000</v>
      </c>
      <c r="BO201" s="7" t="s">
        <v>59</v>
      </c>
      <c r="BP201" s="167">
        <v>150</v>
      </c>
      <c r="BQ201" s="133"/>
      <c r="BR201" s="427">
        <f>$BP201*BR$126</f>
        <v>7500</v>
      </c>
      <c r="BS201" s="427">
        <f t="shared" si="625"/>
        <v>7500</v>
      </c>
      <c r="BT201" s="427">
        <f t="shared" si="625"/>
        <v>7500</v>
      </c>
      <c r="BU201" s="427">
        <f t="shared" si="625"/>
        <v>7500</v>
      </c>
      <c r="BV201" s="427">
        <f t="shared" si="625"/>
        <v>7500</v>
      </c>
      <c r="BW201" s="427">
        <f t="shared" si="625"/>
        <v>7500</v>
      </c>
      <c r="BX201" s="427">
        <f t="shared" si="625"/>
        <v>7500</v>
      </c>
      <c r="BY201" s="427">
        <f t="shared" si="625"/>
        <v>7500</v>
      </c>
      <c r="BZ201" s="427">
        <f t="shared" si="625"/>
        <v>7500</v>
      </c>
      <c r="CA201" s="427">
        <f t="shared" si="625"/>
        <v>7500</v>
      </c>
      <c r="CB201" s="427">
        <f t="shared" si="625"/>
        <v>7500</v>
      </c>
      <c r="CC201" s="427">
        <f t="shared" si="625"/>
        <v>7500</v>
      </c>
      <c r="CD201" s="428">
        <f t="shared" si="626"/>
        <v>90000</v>
      </c>
    </row>
    <row r="202" spans="2:82" outlineLevel="1" x14ac:dyDescent="0.2">
      <c r="B202" s="50" t="s">
        <v>61</v>
      </c>
      <c r="C202" s="7" t="s">
        <v>59</v>
      </c>
      <c r="D202" s="167">
        <v>0</v>
      </c>
      <c r="E202" s="133"/>
      <c r="F202" s="139">
        <f t="shared" si="627"/>
        <v>0</v>
      </c>
      <c r="G202" s="139">
        <f t="shared" si="627"/>
        <v>0</v>
      </c>
      <c r="H202" s="139">
        <f t="shared" si="617"/>
        <v>0</v>
      </c>
      <c r="I202" s="139">
        <f t="shared" si="617"/>
        <v>0</v>
      </c>
      <c r="J202" s="139">
        <f t="shared" si="617"/>
        <v>0</v>
      </c>
      <c r="K202" s="139">
        <f t="shared" si="617"/>
        <v>0</v>
      </c>
      <c r="L202" s="139">
        <f t="shared" si="617"/>
        <v>0</v>
      </c>
      <c r="M202" s="139">
        <f t="shared" si="617"/>
        <v>0</v>
      </c>
      <c r="N202" s="139">
        <f t="shared" si="617"/>
        <v>0</v>
      </c>
      <c r="O202" s="139">
        <f t="shared" si="617"/>
        <v>0</v>
      </c>
      <c r="P202" s="139">
        <f t="shared" si="617"/>
        <v>0</v>
      </c>
      <c r="Q202" s="139">
        <f t="shared" si="617"/>
        <v>0</v>
      </c>
      <c r="R202" s="142">
        <f t="shared" si="618"/>
        <v>0</v>
      </c>
      <c r="S202" s="7" t="s">
        <v>59</v>
      </c>
      <c r="T202" s="167">
        <v>0</v>
      </c>
      <c r="U202" s="133"/>
      <c r="V202" s="228">
        <f>$T202*V$126</f>
        <v>0</v>
      </c>
      <c r="W202" s="228">
        <f t="shared" si="619"/>
        <v>0</v>
      </c>
      <c r="X202" s="228">
        <f t="shared" si="619"/>
        <v>0</v>
      </c>
      <c r="Y202" s="228">
        <f t="shared" si="619"/>
        <v>0</v>
      </c>
      <c r="Z202" s="228">
        <f t="shared" si="619"/>
        <v>0</v>
      </c>
      <c r="AA202" s="228">
        <f t="shared" si="619"/>
        <v>0</v>
      </c>
      <c r="AB202" s="228">
        <f t="shared" si="619"/>
        <v>0</v>
      </c>
      <c r="AC202" s="228">
        <f t="shared" si="619"/>
        <v>0</v>
      </c>
      <c r="AD202" s="228">
        <f t="shared" si="619"/>
        <v>0</v>
      </c>
      <c r="AE202" s="228">
        <f t="shared" si="619"/>
        <v>0</v>
      </c>
      <c r="AF202" s="228">
        <f t="shared" si="619"/>
        <v>0</v>
      </c>
      <c r="AG202" s="228">
        <f t="shared" si="619"/>
        <v>0</v>
      </c>
      <c r="AH202" s="230">
        <f t="shared" si="620"/>
        <v>0</v>
      </c>
      <c r="AI202" s="7" t="s">
        <v>59</v>
      </c>
      <c r="AJ202" s="167">
        <v>0</v>
      </c>
      <c r="AK202" s="133"/>
      <c r="AL202" s="340">
        <f>$AJ202*AL$126</f>
        <v>0</v>
      </c>
      <c r="AM202" s="340">
        <f t="shared" si="621"/>
        <v>0</v>
      </c>
      <c r="AN202" s="340">
        <f t="shared" si="621"/>
        <v>0</v>
      </c>
      <c r="AO202" s="340">
        <f t="shared" si="621"/>
        <v>0</v>
      </c>
      <c r="AP202" s="340">
        <f t="shared" si="621"/>
        <v>0</v>
      </c>
      <c r="AQ202" s="340">
        <f t="shared" si="621"/>
        <v>0</v>
      </c>
      <c r="AR202" s="340">
        <f t="shared" si="621"/>
        <v>0</v>
      </c>
      <c r="AS202" s="340">
        <f t="shared" si="621"/>
        <v>0</v>
      </c>
      <c r="AT202" s="340">
        <f t="shared" si="621"/>
        <v>0</v>
      </c>
      <c r="AU202" s="340">
        <f t="shared" si="621"/>
        <v>0</v>
      </c>
      <c r="AV202" s="340">
        <f t="shared" si="621"/>
        <v>0</v>
      </c>
      <c r="AW202" s="340">
        <f t="shared" si="621"/>
        <v>0</v>
      </c>
      <c r="AX202" s="341">
        <f t="shared" si="622"/>
        <v>0</v>
      </c>
      <c r="AY202" s="7" t="s">
        <v>59</v>
      </c>
      <c r="AZ202" s="167">
        <v>500</v>
      </c>
      <c r="BA202" s="133"/>
      <c r="BB202" s="427">
        <f>$AZ202*BB$126</f>
        <v>25000</v>
      </c>
      <c r="BC202" s="427">
        <f t="shared" si="623"/>
        <v>25000</v>
      </c>
      <c r="BD202" s="427">
        <f t="shared" si="623"/>
        <v>25000</v>
      </c>
      <c r="BE202" s="427">
        <f t="shared" si="623"/>
        <v>25000</v>
      </c>
      <c r="BF202" s="427">
        <f t="shared" si="623"/>
        <v>25000</v>
      </c>
      <c r="BG202" s="427">
        <f t="shared" si="623"/>
        <v>25000</v>
      </c>
      <c r="BH202" s="427">
        <f t="shared" si="623"/>
        <v>25000</v>
      </c>
      <c r="BI202" s="427">
        <f t="shared" si="623"/>
        <v>25000</v>
      </c>
      <c r="BJ202" s="427">
        <f t="shared" si="623"/>
        <v>25000</v>
      </c>
      <c r="BK202" s="427">
        <f t="shared" si="623"/>
        <v>25000</v>
      </c>
      <c r="BL202" s="427">
        <f t="shared" si="623"/>
        <v>25000</v>
      </c>
      <c r="BM202" s="427">
        <f t="shared" si="623"/>
        <v>25000</v>
      </c>
      <c r="BN202" s="428">
        <f t="shared" si="624"/>
        <v>300000</v>
      </c>
      <c r="BO202" s="7" t="s">
        <v>59</v>
      </c>
      <c r="BP202" s="167">
        <v>500</v>
      </c>
      <c r="BQ202" s="133"/>
      <c r="BR202" s="427">
        <f>$BP202*BR$126</f>
        <v>25000</v>
      </c>
      <c r="BS202" s="427">
        <f t="shared" si="625"/>
        <v>25000</v>
      </c>
      <c r="BT202" s="427">
        <f t="shared" si="625"/>
        <v>25000</v>
      </c>
      <c r="BU202" s="427">
        <f t="shared" si="625"/>
        <v>25000</v>
      </c>
      <c r="BV202" s="427">
        <f t="shared" si="625"/>
        <v>25000</v>
      </c>
      <c r="BW202" s="427">
        <f t="shared" si="625"/>
        <v>25000</v>
      </c>
      <c r="BX202" s="427">
        <f t="shared" si="625"/>
        <v>25000</v>
      </c>
      <c r="BY202" s="427">
        <f t="shared" si="625"/>
        <v>25000</v>
      </c>
      <c r="BZ202" s="427">
        <f t="shared" si="625"/>
        <v>25000</v>
      </c>
      <c r="CA202" s="427">
        <f t="shared" si="625"/>
        <v>25000</v>
      </c>
      <c r="CB202" s="427">
        <f t="shared" si="625"/>
        <v>25000</v>
      </c>
      <c r="CC202" s="427">
        <f t="shared" si="625"/>
        <v>25000</v>
      </c>
      <c r="CD202" s="428">
        <f t="shared" si="626"/>
        <v>300000</v>
      </c>
    </row>
    <row r="203" spans="2:82" outlineLevel="1" x14ac:dyDescent="0.2">
      <c r="B203" s="50" t="s">
        <v>62</v>
      </c>
      <c r="C203" s="7" t="s">
        <v>24</v>
      </c>
      <c r="D203" s="167">
        <v>1000</v>
      </c>
      <c r="E203" s="133"/>
      <c r="F203" s="139">
        <v>0</v>
      </c>
      <c r="G203" s="139">
        <v>0</v>
      </c>
      <c r="H203" s="139">
        <v>0</v>
      </c>
      <c r="I203" s="139">
        <v>0</v>
      </c>
      <c r="J203" s="139">
        <v>0</v>
      </c>
      <c r="K203" s="139">
        <v>0</v>
      </c>
      <c r="L203" s="139">
        <v>0</v>
      </c>
      <c r="M203" s="139">
        <v>0</v>
      </c>
      <c r="N203" s="139">
        <v>0</v>
      </c>
      <c r="O203" s="139">
        <v>500</v>
      </c>
      <c r="P203" s="139">
        <v>500</v>
      </c>
      <c r="Q203" s="139">
        <v>500</v>
      </c>
      <c r="R203" s="142">
        <f t="shared" si="618"/>
        <v>1500</v>
      </c>
      <c r="S203" s="7" t="s">
        <v>24</v>
      </c>
      <c r="T203" s="167">
        <v>5000</v>
      </c>
      <c r="U203" s="133"/>
      <c r="V203" s="228">
        <v>800</v>
      </c>
      <c r="W203" s="228">
        <v>800</v>
      </c>
      <c r="X203" s="228">
        <v>800</v>
      </c>
      <c r="Y203" s="228">
        <v>800</v>
      </c>
      <c r="Z203" s="228">
        <v>800</v>
      </c>
      <c r="AA203" s="228">
        <v>800</v>
      </c>
      <c r="AB203" s="228">
        <f t="shared" ref="AB203:AG203" si="628">$T$203</f>
        <v>5000</v>
      </c>
      <c r="AC203" s="228">
        <f t="shared" si="628"/>
        <v>5000</v>
      </c>
      <c r="AD203" s="228">
        <f t="shared" si="628"/>
        <v>5000</v>
      </c>
      <c r="AE203" s="228">
        <f t="shared" si="628"/>
        <v>5000</v>
      </c>
      <c r="AF203" s="228">
        <f t="shared" si="628"/>
        <v>5000</v>
      </c>
      <c r="AG203" s="228">
        <f t="shared" si="628"/>
        <v>5000</v>
      </c>
      <c r="AH203" s="230">
        <f t="shared" si="620"/>
        <v>34800</v>
      </c>
      <c r="AI203" s="7" t="s">
        <v>24</v>
      </c>
      <c r="AJ203" s="167">
        <v>7000</v>
      </c>
      <c r="AK203" s="133"/>
      <c r="AL203" s="340">
        <f t="shared" ref="AL203:AW203" si="629">$AJ$203</f>
        <v>7000</v>
      </c>
      <c r="AM203" s="340">
        <f t="shared" si="629"/>
        <v>7000</v>
      </c>
      <c r="AN203" s="340">
        <f t="shared" si="629"/>
        <v>7000</v>
      </c>
      <c r="AO203" s="340">
        <f t="shared" si="629"/>
        <v>7000</v>
      </c>
      <c r="AP203" s="340">
        <f t="shared" si="629"/>
        <v>7000</v>
      </c>
      <c r="AQ203" s="340">
        <f t="shared" si="629"/>
        <v>7000</v>
      </c>
      <c r="AR203" s="340">
        <f t="shared" si="629"/>
        <v>7000</v>
      </c>
      <c r="AS203" s="340">
        <f t="shared" si="629"/>
        <v>7000</v>
      </c>
      <c r="AT203" s="340">
        <f t="shared" si="629"/>
        <v>7000</v>
      </c>
      <c r="AU203" s="340">
        <f t="shared" si="629"/>
        <v>7000</v>
      </c>
      <c r="AV203" s="340">
        <f t="shared" si="629"/>
        <v>7000</v>
      </c>
      <c r="AW203" s="340">
        <f t="shared" si="629"/>
        <v>7000</v>
      </c>
      <c r="AX203" s="341">
        <f t="shared" si="622"/>
        <v>84000</v>
      </c>
      <c r="AY203" s="7" t="s">
        <v>24</v>
      </c>
      <c r="AZ203" s="167">
        <v>15000</v>
      </c>
      <c r="BA203" s="133"/>
      <c r="BB203" s="427">
        <f>$AZ$203</f>
        <v>15000</v>
      </c>
      <c r="BC203" s="427">
        <f t="shared" ref="BC203:BM203" si="630">$AZ$203</f>
        <v>15000</v>
      </c>
      <c r="BD203" s="427">
        <f t="shared" si="630"/>
        <v>15000</v>
      </c>
      <c r="BE203" s="427">
        <f t="shared" si="630"/>
        <v>15000</v>
      </c>
      <c r="BF203" s="427">
        <f t="shared" si="630"/>
        <v>15000</v>
      </c>
      <c r="BG203" s="427">
        <f t="shared" si="630"/>
        <v>15000</v>
      </c>
      <c r="BH203" s="427">
        <f t="shared" si="630"/>
        <v>15000</v>
      </c>
      <c r="BI203" s="427">
        <f t="shared" si="630"/>
        <v>15000</v>
      </c>
      <c r="BJ203" s="427">
        <f t="shared" si="630"/>
        <v>15000</v>
      </c>
      <c r="BK203" s="427">
        <f t="shared" si="630"/>
        <v>15000</v>
      </c>
      <c r="BL203" s="427">
        <f t="shared" si="630"/>
        <v>15000</v>
      </c>
      <c r="BM203" s="427">
        <f t="shared" si="630"/>
        <v>15000</v>
      </c>
      <c r="BN203" s="428">
        <f t="shared" si="624"/>
        <v>180000</v>
      </c>
      <c r="BO203" s="7" t="s">
        <v>24</v>
      </c>
      <c r="BP203" s="167">
        <v>15000</v>
      </c>
      <c r="BQ203" s="133"/>
      <c r="BR203" s="427">
        <f>$BP$203</f>
        <v>15000</v>
      </c>
      <c r="BS203" s="427">
        <f t="shared" ref="BS203:CC203" si="631">$BP$203</f>
        <v>15000</v>
      </c>
      <c r="BT203" s="427">
        <f t="shared" si="631"/>
        <v>15000</v>
      </c>
      <c r="BU203" s="427">
        <f t="shared" si="631"/>
        <v>15000</v>
      </c>
      <c r="BV203" s="427">
        <f t="shared" si="631"/>
        <v>15000</v>
      </c>
      <c r="BW203" s="427">
        <f t="shared" si="631"/>
        <v>15000</v>
      </c>
      <c r="BX203" s="427">
        <f t="shared" si="631"/>
        <v>15000</v>
      </c>
      <c r="BY203" s="427">
        <f t="shared" si="631"/>
        <v>15000</v>
      </c>
      <c r="BZ203" s="427">
        <f t="shared" si="631"/>
        <v>15000</v>
      </c>
      <c r="CA203" s="427">
        <f t="shared" si="631"/>
        <v>15000</v>
      </c>
      <c r="CB203" s="427">
        <f t="shared" si="631"/>
        <v>15000</v>
      </c>
      <c r="CC203" s="427">
        <f t="shared" si="631"/>
        <v>15000</v>
      </c>
      <c r="CD203" s="428">
        <f t="shared" si="626"/>
        <v>180000</v>
      </c>
    </row>
    <row r="204" spans="2:82" outlineLevel="1" x14ac:dyDescent="0.2">
      <c r="B204" s="50" t="s">
        <v>63</v>
      </c>
      <c r="C204" s="7" t="s">
        <v>59</v>
      </c>
      <c r="D204" s="167">
        <v>0</v>
      </c>
      <c r="E204" s="133"/>
      <c r="F204" s="139">
        <f t="shared" si="627"/>
        <v>0</v>
      </c>
      <c r="G204" s="139">
        <f t="shared" si="627"/>
        <v>0</v>
      </c>
      <c r="H204" s="139">
        <f t="shared" si="617"/>
        <v>0</v>
      </c>
      <c r="I204" s="139">
        <f t="shared" si="617"/>
        <v>0</v>
      </c>
      <c r="J204" s="139">
        <f t="shared" si="617"/>
        <v>0</v>
      </c>
      <c r="K204" s="139">
        <f t="shared" si="617"/>
        <v>0</v>
      </c>
      <c r="L204" s="139">
        <f t="shared" si="617"/>
        <v>0</v>
      </c>
      <c r="M204" s="139">
        <f t="shared" si="617"/>
        <v>0</v>
      </c>
      <c r="N204" s="139">
        <f t="shared" si="617"/>
        <v>0</v>
      </c>
      <c r="O204" s="139">
        <f t="shared" si="617"/>
        <v>0</v>
      </c>
      <c r="P204" s="139">
        <f t="shared" si="617"/>
        <v>0</v>
      </c>
      <c r="Q204" s="139">
        <f t="shared" si="617"/>
        <v>0</v>
      </c>
      <c r="R204" s="142">
        <f t="shared" si="618"/>
        <v>0</v>
      </c>
      <c r="S204" s="7" t="s">
        <v>59</v>
      </c>
      <c r="T204" s="167">
        <v>0</v>
      </c>
      <c r="U204" s="133"/>
      <c r="V204" s="228">
        <f t="shared" ref="V204:AG207" si="632">$T204*V$126</f>
        <v>0</v>
      </c>
      <c r="W204" s="228">
        <f t="shared" si="632"/>
        <v>0</v>
      </c>
      <c r="X204" s="228">
        <f t="shared" si="632"/>
        <v>0</v>
      </c>
      <c r="Y204" s="228">
        <f t="shared" si="632"/>
        <v>0</v>
      </c>
      <c r="Z204" s="228">
        <f t="shared" si="632"/>
        <v>0</v>
      </c>
      <c r="AA204" s="228">
        <f t="shared" si="632"/>
        <v>0</v>
      </c>
      <c r="AB204" s="228">
        <f t="shared" si="632"/>
        <v>0</v>
      </c>
      <c r="AC204" s="228">
        <f t="shared" si="632"/>
        <v>0</v>
      </c>
      <c r="AD204" s="228">
        <f t="shared" si="632"/>
        <v>0</v>
      </c>
      <c r="AE204" s="228">
        <f t="shared" si="632"/>
        <v>0</v>
      </c>
      <c r="AF204" s="228">
        <f t="shared" si="632"/>
        <v>0</v>
      </c>
      <c r="AG204" s="228">
        <f t="shared" si="632"/>
        <v>0</v>
      </c>
      <c r="AH204" s="230">
        <f t="shared" si="620"/>
        <v>0</v>
      </c>
      <c r="AI204" s="7" t="s">
        <v>59</v>
      </c>
      <c r="AJ204" s="167">
        <v>0</v>
      </c>
      <c r="AK204" s="133"/>
      <c r="AL204" s="340">
        <f>$AJ204*AL$126</f>
        <v>0</v>
      </c>
      <c r="AM204" s="340">
        <f t="shared" ref="AM204:AW204" si="633">$AJ204*AM$126</f>
        <v>0</v>
      </c>
      <c r="AN204" s="340">
        <f t="shared" si="633"/>
        <v>0</v>
      </c>
      <c r="AO204" s="340">
        <f t="shared" si="633"/>
        <v>0</v>
      </c>
      <c r="AP204" s="340">
        <f t="shared" si="633"/>
        <v>0</v>
      </c>
      <c r="AQ204" s="340">
        <f t="shared" si="633"/>
        <v>0</v>
      </c>
      <c r="AR204" s="340">
        <f t="shared" si="633"/>
        <v>0</v>
      </c>
      <c r="AS204" s="340">
        <f t="shared" si="633"/>
        <v>0</v>
      </c>
      <c r="AT204" s="340">
        <f t="shared" si="633"/>
        <v>0</v>
      </c>
      <c r="AU204" s="340">
        <f t="shared" si="633"/>
        <v>0</v>
      </c>
      <c r="AV204" s="340">
        <f t="shared" si="633"/>
        <v>0</v>
      </c>
      <c r="AW204" s="340">
        <f t="shared" si="633"/>
        <v>0</v>
      </c>
      <c r="AX204" s="341">
        <f t="shared" si="622"/>
        <v>0</v>
      </c>
      <c r="AY204" s="7" t="s">
        <v>59</v>
      </c>
      <c r="AZ204" s="167">
        <v>0</v>
      </c>
      <c r="BA204" s="133"/>
      <c r="BB204" s="427">
        <f>$AZ204*BB$126</f>
        <v>0</v>
      </c>
      <c r="BC204" s="427">
        <f t="shared" ref="BC204:BM205" si="634">$AZ204*BC$126</f>
        <v>0</v>
      </c>
      <c r="BD204" s="427">
        <f t="shared" si="634"/>
        <v>0</v>
      </c>
      <c r="BE204" s="427">
        <f t="shared" si="634"/>
        <v>0</v>
      </c>
      <c r="BF204" s="427">
        <f t="shared" si="634"/>
        <v>0</v>
      </c>
      <c r="BG204" s="427">
        <f t="shared" si="634"/>
        <v>0</v>
      </c>
      <c r="BH204" s="427">
        <f t="shared" si="634"/>
        <v>0</v>
      </c>
      <c r="BI204" s="427">
        <f t="shared" si="634"/>
        <v>0</v>
      </c>
      <c r="BJ204" s="427">
        <f t="shared" si="634"/>
        <v>0</v>
      </c>
      <c r="BK204" s="427">
        <f t="shared" si="634"/>
        <v>0</v>
      </c>
      <c r="BL204" s="427">
        <f t="shared" si="634"/>
        <v>0</v>
      </c>
      <c r="BM204" s="427">
        <f t="shared" si="634"/>
        <v>0</v>
      </c>
      <c r="BN204" s="428">
        <f t="shared" si="624"/>
        <v>0</v>
      </c>
      <c r="BO204" s="7" t="s">
        <v>59</v>
      </c>
      <c r="BP204" s="167">
        <v>0</v>
      </c>
      <c r="BQ204" s="133"/>
      <c r="BR204" s="427">
        <f t="shared" ref="BR204:CC209" si="635">$BP204*BR$126</f>
        <v>0</v>
      </c>
      <c r="BS204" s="427">
        <f t="shared" si="635"/>
        <v>0</v>
      </c>
      <c r="BT204" s="427">
        <f t="shared" si="635"/>
        <v>0</v>
      </c>
      <c r="BU204" s="427">
        <f t="shared" si="635"/>
        <v>0</v>
      </c>
      <c r="BV204" s="427">
        <f t="shared" si="635"/>
        <v>0</v>
      </c>
      <c r="BW204" s="427">
        <f t="shared" si="635"/>
        <v>0</v>
      </c>
      <c r="BX204" s="427">
        <f t="shared" si="635"/>
        <v>0</v>
      </c>
      <c r="BY204" s="427">
        <f t="shared" si="635"/>
        <v>0</v>
      </c>
      <c r="BZ204" s="427">
        <f t="shared" si="635"/>
        <v>0</v>
      </c>
      <c r="CA204" s="427">
        <f t="shared" si="635"/>
        <v>0</v>
      </c>
      <c r="CB204" s="427">
        <f t="shared" si="635"/>
        <v>0</v>
      </c>
      <c r="CC204" s="427">
        <f t="shared" si="635"/>
        <v>0</v>
      </c>
      <c r="CD204" s="428">
        <f t="shared" si="626"/>
        <v>0</v>
      </c>
    </row>
    <row r="205" spans="2:82" outlineLevel="1" x14ac:dyDescent="0.2">
      <c r="B205" s="50" t="s">
        <v>64</v>
      </c>
      <c r="C205" s="7" t="s">
        <v>59</v>
      </c>
      <c r="D205" s="167">
        <v>0</v>
      </c>
      <c r="E205" s="133"/>
      <c r="F205" s="139">
        <f t="shared" si="627"/>
        <v>0</v>
      </c>
      <c r="G205" s="139">
        <f t="shared" si="627"/>
        <v>0</v>
      </c>
      <c r="H205" s="139">
        <f t="shared" si="617"/>
        <v>0</v>
      </c>
      <c r="I205" s="139">
        <f t="shared" si="617"/>
        <v>0</v>
      </c>
      <c r="J205" s="139">
        <f t="shared" si="617"/>
        <v>0</v>
      </c>
      <c r="K205" s="139">
        <f t="shared" si="617"/>
        <v>0</v>
      </c>
      <c r="L205" s="139">
        <f t="shared" si="617"/>
        <v>0</v>
      </c>
      <c r="M205" s="139">
        <f t="shared" si="617"/>
        <v>0</v>
      </c>
      <c r="N205" s="139">
        <f t="shared" si="617"/>
        <v>0</v>
      </c>
      <c r="O205" s="139">
        <f t="shared" si="617"/>
        <v>0</v>
      </c>
      <c r="P205" s="139">
        <f t="shared" si="617"/>
        <v>0</v>
      </c>
      <c r="Q205" s="139">
        <f t="shared" si="617"/>
        <v>0</v>
      </c>
      <c r="R205" s="142">
        <f t="shared" si="618"/>
        <v>0</v>
      </c>
      <c r="S205" s="7" t="s">
        <v>59</v>
      </c>
      <c r="T205" s="167">
        <v>0</v>
      </c>
      <c r="U205" s="133"/>
      <c r="V205" s="228">
        <v>0</v>
      </c>
      <c r="W205" s="228">
        <v>0</v>
      </c>
      <c r="X205" s="228">
        <v>0</v>
      </c>
      <c r="Y205" s="228">
        <v>0</v>
      </c>
      <c r="Z205" s="228">
        <v>0</v>
      </c>
      <c r="AA205" s="228">
        <v>0</v>
      </c>
      <c r="AB205" s="228">
        <v>0</v>
      </c>
      <c r="AC205" s="228">
        <v>0</v>
      </c>
      <c r="AD205" s="228">
        <v>0</v>
      </c>
      <c r="AE205" s="228">
        <v>0</v>
      </c>
      <c r="AF205" s="228">
        <v>0</v>
      </c>
      <c r="AG205" s="228">
        <v>0</v>
      </c>
      <c r="AH205" s="230">
        <f t="shared" si="620"/>
        <v>0</v>
      </c>
      <c r="AI205" s="7" t="s">
        <v>59</v>
      </c>
      <c r="AJ205" s="167">
        <v>0</v>
      </c>
      <c r="AK205" s="133"/>
      <c r="AL205" s="340">
        <f>$AJ205*AL$127</f>
        <v>0</v>
      </c>
      <c r="AM205" s="340">
        <f t="shared" ref="AM205:AW205" si="636">$AJ205*AM$127</f>
        <v>0</v>
      </c>
      <c r="AN205" s="340">
        <f t="shared" si="636"/>
        <v>0</v>
      </c>
      <c r="AO205" s="340">
        <f t="shared" si="636"/>
        <v>0</v>
      </c>
      <c r="AP205" s="340">
        <f t="shared" si="636"/>
        <v>0</v>
      </c>
      <c r="AQ205" s="340">
        <f t="shared" si="636"/>
        <v>0</v>
      </c>
      <c r="AR205" s="340">
        <f t="shared" si="636"/>
        <v>0</v>
      </c>
      <c r="AS205" s="340">
        <f t="shared" si="636"/>
        <v>0</v>
      </c>
      <c r="AT205" s="340">
        <f t="shared" si="636"/>
        <v>0</v>
      </c>
      <c r="AU205" s="340">
        <f t="shared" si="636"/>
        <v>0</v>
      </c>
      <c r="AV205" s="340">
        <f t="shared" si="636"/>
        <v>0</v>
      </c>
      <c r="AW205" s="340">
        <f t="shared" si="636"/>
        <v>0</v>
      </c>
      <c r="AX205" s="341">
        <f t="shared" si="622"/>
        <v>0</v>
      </c>
      <c r="AY205" s="7" t="s">
        <v>59</v>
      </c>
      <c r="AZ205" s="167">
        <v>500</v>
      </c>
      <c r="BA205" s="133"/>
      <c r="BB205" s="427">
        <f>$AZ205*BB$126</f>
        <v>25000</v>
      </c>
      <c r="BC205" s="427">
        <f t="shared" si="634"/>
        <v>25000</v>
      </c>
      <c r="BD205" s="427">
        <f t="shared" si="634"/>
        <v>25000</v>
      </c>
      <c r="BE205" s="427">
        <f t="shared" si="634"/>
        <v>25000</v>
      </c>
      <c r="BF205" s="427">
        <f t="shared" si="634"/>
        <v>25000</v>
      </c>
      <c r="BG205" s="427">
        <f t="shared" si="634"/>
        <v>25000</v>
      </c>
      <c r="BH205" s="427">
        <f t="shared" si="634"/>
        <v>25000</v>
      </c>
      <c r="BI205" s="427">
        <f t="shared" si="634"/>
        <v>25000</v>
      </c>
      <c r="BJ205" s="427">
        <f t="shared" si="634"/>
        <v>25000</v>
      </c>
      <c r="BK205" s="427">
        <f t="shared" si="634"/>
        <v>25000</v>
      </c>
      <c r="BL205" s="427">
        <f t="shared" si="634"/>
        <v>25000</v>
      </c>
      <c r="BM205" s="427">
        <f t="shared" si="634"/>
        <v>25000</v>
      </c>
      <c r="BN205" s="428">
        <f t="shared" si="624"/>
        <v>300000</v>
      </c>
      <c r="BO205" s="7" t="s">
        <v>59</v>
      </c>
      <c r="BP205" s="167">
        <v>500</v>
      </c>
      <c r="BQ205" s="133"/>
      <c r="BR205" s="427">
        <f>$BP205*BR$126</f>
        <v>25000</v>
      </c>
      <c r="BS205" s="427">
        <f t="shared" si="635"/>
        <v>25000</v>
      </c>
      <c r="BT205" s="427">
        <f t="shared" si="635"/>
        <v>25000</v>
      </c>
      <c r="BU205" s="427">
        <f t="shared" si="635"/>
        <v>25000</v>
      </c>
      <c r="BV205" s="427">
        <f t="shared" si="635"/>
        <v>25000</v>
      </c>
      <c r="BW205" s="427">
        <f t="shared" si="635"/>
        <v>25000</v>
      </c>
      <c r="BX205" s="427">
        <f t="shared" si="635"/>
        <v>25000</v>
      </c>
      <c r="BY205" s="427">
        <f t="shared" si="635"/>
        <v>25000</v>
      </c>
      <c r="BZ205" s="427">
        <f t="shared" si="635"/>
        <v>25000</v>
      </c>
      <c r="CA205" s="427">
        <f t="shared" si="635"/>
        <v>25000</v>
      </c>
      <c r="CB205" s="427">
        <f t="shared" si="635"/>
        <v>25000</v>
      </c>
      <c r="CC205" s="427">
        <f t="shared" si="635"/>
        <v>25000</v>
      </c>
      <c r="CD205" s="428">
        <f t="shared" si="626"/>
        <v>300000</v>
      </c>
    </row>
    <row r="206" spans="2:82" outlineLevel="1" x14ac:dyDescent="0.2">
      <c r="B206" s="50" t="s">
        <v>65</v>
      </c>
      <c r="C206" s="7" t="s">
        <v>59</v>
      </c>
      <c r="D206" s="167">
        <v>0</v>
      </c>
      <c r="E206" s="133"/>
      <c r="F206" s="139">
        <f t="shared" si="627"/>
        <v>0</v>
      </c>
      <c r="G206" s="139">
        <f t="shared" si="627"/>
        <v>0</v>
      </c>
      <c r="H206" s="139">
        <f t="shared" si="617"/>
        <v>0</v>
      </c>
      <c r="I206" s="139">
        <f t="shared" si="617"/>
        <v>0</v>
      </c>
      <c r="J206" s="139">
        <f t="shared" si="617"/>
        <v>0</v>
      </c>
      <c r="K206" s="139">
        <f t="shared" si="617"/>
        <v>0</v>
      </c>
      <c r="L206" s="139">
        <f t="shared" si="617"/>
        <v>0</v>
      </c>
      <c r="M206" s="139">
        <f t="shared" si="617"/>
        <v>0</v>
      </c>
      <c r="N206" s="139">
        <f t="shared" si="617"/>
        <v>0</v>
      </c>
      <c r="O206" s="139">
        <f t="shared" si="617"/>
        <v>0</v>
      </c>
      <c r="P206" s="139">
        <f t="shared" si="617"/>
        <v>0</v>
      </c>
      <c r="Q206" s="139">
        <f t="shared" si="617"/>
        <v>0</v>
      </c>
      <c r="R206" s="142">
        <f t="shared" si="618"/>
        <v>0</v>
      </c>
      <c r="S206" s="7" t="s">
        <v>59</v>
      </c>
      <c r="T206" s="167">
        <v>30</v>
      </c>
      <c r="U206" s="133"/>
      <c r="V206" s="228">
        <f t="shared" si="632"/>
        <v>0</v>
      </c>
      <c r="W206" s="228">
        <f t="shared" si="632"/>
        <v>0</v>
      </c>
      <c r="X206" s="228">
        <v>0</v>
      </c>
      <c r="Y206" s="228">
        <v>0</v>
      </c>
      <c r="Z206" s="228">
        <v>0</v>
      </c>
      <c r="AA206" s="228">
        <v>0</v>
      </c>
      <c r="AB206" s="228">
        <v>0</v>
      </c>
      <c r="AC206" s="228">
        <v>0</v>
      </c>
      <c r="AD206" s="228">
        <v>0</v>
      </c>
      <c r="AE206" s="228">
        <f t="shared" si="632"/>
        <v>270</v>
      </c>
      <c r="AF206" s="228">
        <f t="shared" si="632"/>
        <v>270</v>
      </c>
      <c r="AG206" s="228">
        <f t="shared" si="632"/>
        <v>270</v>
      </c>
      <c r="AH206" s="230">
        <f t="shared" si="620"/>
        <v>810</v>
      </c>
      <c r="AI206" s="7" t="s">
        <v>59</v>
      </c>
      <c r="AJ206" s="167">
        <v>30</v>
      </c>
      <c r="AK206" s="133"/>
      <c r="AL206" s="340">
        <f>$AJ$206*AL$126</f>
        <v>570</v>
      </c>
      <c r="AM206" s="340">
        <f t="shared" ref="AM206:AW206" si="637">$AJ$206*AM$126</f>
        <v>570</v>
      </c>
      <c r="AN206" s="340">
        <f t="shared" si="637"/>
        <v>570</v>
      </c>
      <c r="AO206" s="340">
        <f t="shared" si="637"/>
        <v>570</v>
      </c>
      <c r="AP206" s="340">
        <f t="shared" si="637"/>
        <v>570</v>
      </c>
      <c r="AQ206" s="340">
        <f t="shared" si="637"/>
        <v>570</v>
      </c>
      <c r="AR206" s="340">
        <f t="shared" si="637"/>
        <v>630</v>
      </c>
      <c r="AS206" s="340">
        <f t="shared" si="637"/>
        <v>630</v>
      </c>
      <c r="AT206" s="340">
        <f t="shared" si="637"/>
        <v>630</v>
      </c>
      <c r="AU206" s="340">
        <f t="shared" si="637"/>
        <v>630</v>
      </c>
      <c r="AV206" s="340">
        <f t="shared" si="637"/>
        <v>630</v>
      </c>
      <c r="AW206" s="340">
        <f t="shared" si="637"/>
        <v>630</v>
      </c>
      <c r="AX206" s="341">
        <f t="shared" si="622"/>
        <v>7200</v>
      </c>
      <c r="AY206" s="7" t="s">
        <v>59</v>
      </c>
      <c r="AZ206" s="167">
        <v>30</v>
      </c>
      <c r="BA206" s="133"/>
      <c r="BB206" s="427">
        <f>$AZ$206*BB$126</f>
        <v>1500</v>
      </c>
      <c r="BC206" s="427">
        <f t="shared" ref="BC206:BM206" si="638">$AZ$206*BC$126</f>
        <v>1500</v>
      </c>
      <c r="BD206" s="427">
        <f t="shared" si="638"/>
        <v>1500</v>
      </c>
      <c r="BE206" s="427">
        <f t="shared" si="638"/>
        <v>1500</v>
      </c>
      <c r="BF206" s="427">
        <f t="shared" si="638"/>
        <v>1500</v>
      </c>
      <c r="BG206" s="427">
        <f t="shared" si="638"/>
        <v>1500</v>
      </c>
      <c r="BH206" s="427">
        <f t="shared" si="638"/>
        <v>1500</v>
      </c>
      <c r="BI206" s="427">
        <f t="shared" si="638"/>
        <v>1500</v>
      </c>
      <c r="BJ206" s="427">
        <f t="shared" si="638"/>
        <v>1500</v>
      </c>
      <c r="BK206" s="427">
        <f t="shared" si="638"/>
        <v>1500</v>
      </c>
      <c r="BL206" s="427">
        <f t="shared" si="638"/>
        <v>1500</v>
      </c>
      <c r="BM206" s="427">
        <f t="shared" si="638"/>
        <v>1500</v>
      </c>
      <c r="BN206" s="428">
        <f t="shared" si="624"/>
        <v>18000</v>
      </c>
      <c r="BO206" s="7" t="s">
        <v>59</v>
      </c>
      <c r="BP206" s="167">
        <v>30</v>
      </c>
      <c r="BQ206" s="133"/>
      <c r="BR206" s="427">
        <f t="shared" si="635"/>
        <v>1500</v>
      </c>
      <c r="BS206" s="427">
        <f t="shared" si="635"/>
        <v>1500</v>
      </c>
      <c r="BT206" s="427">
        <f t="shared" si="635"/>
        <v>1500</v>
      </c>
      <c r="BU206" s="427">
        <f t="shared" si="635"/>
        <v>1500</v>
      </c>
      <c r="BV206" s="427">
        <f t="shared" si="635"/>
        <v>1500</v>
      </c>
      <c r="BW206" s="427">
        <f t="shared" si="635"/>
        <v>1500</v>
      </c>
      <c r="BX206" s="427">
        <f t="shared" si="635"/>
        <v>1500</v>
      </c>
      <c r="BY206" s="427">
        <f t="shared" si="635"/>
        <v>1500</v>
      </c>
      <c r="BZ206" s="427">
        <f t="shared" si="635"/>
        <v>1500</v>
      </c>
      <c r="CA206" s="427">
        <f t="shared" si="635"/>
        <v>1500</v>
      </c>
      <c r="CB206" s="427">
        <f t="shared" si="635"/>
        <v>1500</v>
      </c>
      <c r="CC206" s="427">
        <f t="shared" si="635"/>
        <v>1500</v>
      </c>
      <c r="CD206" s="428">
        <f t="shared" si="626"/>
        <v>18000</v>
      </c>
    </row>
    <row r="207" spans="2:82" outlineLevel="1" x14ac:dyDescent="0.2">
      <c r="B207" s="50" t="s">
        <v>66</v>
      </c>
      <c r="C207" s="7" t="s">
        <v>59</v>
      </c>
      <c r="D207" s="167">
        <v>0</v>
      </c>
      <c r="E207" s="133"/>
      <c r="F207" s="139">
        <f t="shared" si="627"/>
        <v>0</v>
      </c>
      <c r="G207" s="139">
        <f t="shared" si="627"/>
        <v>0</v>
      </c>
      <c r="H207" s="139">
        <f t="shared" si="617"/>
        <v>0</v>
      </c>
      <c r="I207" s="139">
        <f t="shared" si="617"/>
        <v>0</v>
      </c>
      <c r="J207" s="139">
        <f t="shared" si="617"/>
        <v>0</v>
      </c>
      <c r="K207" s="139">
        <f t="shared" si="617"/>
        <v>0</v>
      </c>
      <c r="L207" s="139">
        <f t="shared" si="617"/>
        <v>0</v>
      </c>
      <c r="M207" s="139">
        <f t="shared" si="617"/>
        <v>0</v>
      </c>
      <c r="N207" s="139">
        <f t="shared" si="617"/>
        <v>0</v>
      </c>
      <c r="O207" s="139">
        <f t="shared" si="617"/>
        <v>0</v>
      </c>
      <c r="P207" s="139">
        <f t="shared" si="617"/>
        <v>0</v>
      </c>
      <c r="Q207" s="139">
        <f t="shared" si="617"/>
        <v>0</v>
      </c>
      <c r="R207" s="142">
        <f t="shared" si="618"/>
        <v>0</v>
      </c>
      <c r="S207" s="7" t="s">
        <v>59</v>
      </c>
      <c r="T207" s="167">
        <v>0</v>
      </c>
      <c r="U207" s="133"/>
      <c r="V207" s="228">
        <f t="shared" si="632"/>
        <v>0</v>
      </c>
      <c r="W207" s="228">
        <f t="shared" si="632"/>
        <v>0</v>
      </c>
      <c r="X207" s="228">
        <f t="shared" si="632"/>
        <v>0</v>
      </c>
      <c r="Y207" s="228">
        <f t="shared" si="632"/>
        <v>0</v>
      </c>
      <c r="Z207" s="228">
        <f t="shared" si="632"/>
        <v>0</v>
      </c>
      <c r="AA207" s="228">
        <f t="shared" si="632"/>
        <v>0</v>
      </c>
      <c r="AB207" s="228">
        <f t="shared" si="632"/>
        <v>0</v>
      </c>
      <c r="AC207" s="228">
        <f t="shared" si="632"/>
        <v>0</v>
      </c>
      <c r="AD207" s="228">
        <f t="shared" si="632"/>
        <v>0</v>
      </c>
      <c r="AE207" s="228">
        <f t="shared" si="632"/>
        <v>0</v>
      </c>
      <c r="AF207" s="228">
        <f t="shared" si="632"/>
        <v>0</v>
      </c>
      <c r="AG207" s="228">
        <f t="shared" si="632"/>
        <v>0</v>
      </c>
      <c r="AH207" s="230">
        <f t="shared" si="620"/>
        <v>0</v>
      </c>
      <c r="AI207" s="7" t="s">
        <v>59</v>
      </c>
      <c r="AJ207" s="167">
        <v>0</v>
      </c>
      <c r="AK207" s="133"/>
      <c r="AL207" s="340">
        <f>$AJ207*AL$126</f>
        <v>0</v>
      </c>
      <c r="AM207" s="340">
        <f t="shared" ref="AM207:AW207" si="639">$AJ207*AM$126</f>
        <v>0</v>
      </c>
      <c r="AN207" s="340">
        <f t="shared" si="639"/>
        <v>0</v>
      </c>
      <c r="AO207" s="340">
        <f t="shared" si="639"/>
        <v>0</v>
      </c>
      <c r="AP207" s="340">
        <f t="shared" si="639"/>
        <v>0</v>
      </c>
      <c r="AQ207" s="340">
        <f t="shared" si="639"/>
        <v>0</v>
      </c>
      <c r="AR207" s="340">
        <f t="shared" si="639"/>
        <v>0</v>
      </c>
      <c r="AS207" s="340">
        <f t="shared" si="639"/>
        <v>0</v>
      </c>
      <c r="AT207" s="340">
        <f t="shared" si="639"/>
        <v>0</v>
      </c>
      <c r="AU207" s="340">
        <f t="shared" si="639"/>
        <v>0</v>
      </c>
      <c r="AV207" s="340">
        <f t="shared" si="639"/>
        <v>0</v>
      </c>
      <c r="AW207" s="340">
        <f t="shared" si="639"/>
        <v>0</v>
      </c>
      <c r="AX207" s="341">
        <f t="shared" si="622"/>
        <v>0</v>
      </c>
      <c r="AY207" s="7" t="s">
        <v>59</v>
      </c>
      <c r="AZ207" s="167">
        <v>0</v>
      </c>
      <c r="BA207" s="133"/>
      <c r="BB207" s="427">
        <f>$AZ207*BB$126</f>
        <v>0</v>
      </c>
      <c r="BC207" s="427">
        <f t="shared" ref="BC207:BM208" si="640">$AZ207*BC$126</f>
        <v>0</v>
      </c>
      <c r="BD207" s="427">
        <f t="shared" si="640"/>
        <v>0</v>
      </c>
      <c r="BE207" s="427">
        <f t="shared" si="640"/>
        <v>0</v>
      </c>
      <c r="BF207" s="427">
        <f t="shared" si="640"/>
        <v>0</v>
      </c>
      <c r="BG207" s="427">
        <f t="shared" si="640"/>
        <v>0</v>
      </c>
      <c r="BH207" s="427">
        <f t="shared" si="640"/>
        <v>0</v>
      </c>
      <c r="BI207" s="427">
        <f t="shared" si="640"/>
        <v>0</v>
      </c>
      <c r="BJ207" s="427">
        <f t="shared" si="640"/>
        <v>0</v>
      </c>
      <c r="BK207" s="427">
        <f t="shared" si="640"/>
        <v>0</v>
      </c>
      <c r="BL207" s="427">
        <f t="shared" si="640"/>
        <v>0</v>
      </c>
      <c r="BM207" s="427">
        <f t="shared" si="640"/>
        <v>0</v>
      </c>
      <c r="BN207" s="428">
        <f t="shared" si="624"/>
        <v>0</v>
      </c>
      <c r="BO207" s="7" t="s">
        <v>59</v>
      </c>
      <c r="BP207" s="167">
        <v>0</v>
      </c>
      <c r="BQ207" s="133"/>
      <c r="BR207" s="427">
        <f t="shared" si="635"/>
        <v>0</v>
      </c>
      <c r="BS207" s="427">
        <f t="shared" si="635"/>
        <v>0</v>
      </c>
      <c r="BT207" s="427">
        <f t="shared" si="635"/>
        <v>0</v>
      </c>
      <c r="BU207" s="427">
        <f t="shared" si="635"/>
        <v>0</v>
      </c>
      <c r="BV207" s="427">
        <f t="shared" si="635"/>
        <v>0</v>
      </c>
      <c r="BW207" s="427">
        <f t="shared" si="635"/>
        <v>0</v>
      </c>
      <c r="BX207" s="427">
        <f t="shared" si="635"/>
        <v>0</v>
      </c>
      <c r="BY207" s="427">
        <f t="shared" si="635"/>
        <v>0</v>
      </c>
      <c r="BZ207" s="427">
        <f t="shared" si="635"/>
        <v>0</v>
      </c>
      <c r="CA207" s="427">
        <f t="shared" si="635"/>
        <v>0</v>
      </c>
      <c r="CB207" s="427">
        <f t="shared" si="635"/>
        <v>0</v>
      </c>
      <c r="CC207" s="427">
        <f t="shared" si="635"/>
        <v>0</v>
      </c>
      <c r="CD207" s="428">
        <f t="shared" si="626"/>
        <v>0</v>
      </c>
    </row>
    <row r="208" spans="2:82" outlineLevel="1" x14ac:dyDescent="0.2">
      <c r="B208" s="50" t="s">
        <v>67</v>
      </c>
      <c r="C208" s="7" t="s">
        <v>59</v>
      </c>
      <c r="D208" s="167">
        <v>0</v>
      </c>
      <c r="E208" s="133"/>
      <c r="F208" s="139">
        <f t="shared" si="627"/>
        <v>0</v>
      </c>
      <c r="G208" s="139">
        <f t="shared" si="627"/>
        <v>0</v>
      </c>
      <c r="H208" s="139">
        <f t="shared" si="617"/>
        <v>0</v>
      </c>
      <c r="I208" s="139">
        <f t="shared" si="617"/>
        <v>0</v>
      </c>
      <c r="J208" s="139">
        <f t="shared" si="617"/>
        <v>0</v>
      </c>
      <c r="K208" s="139">
        <f t="shared" si="617"/>
        <v>0</v>
      </c>
      <c r="L208" s="139">
        <f t="shared" si="617"/>
        <v>0</v>
      </c>
      <c r="M208" s="139">
        <f t="shared" si="617"/>
        <v>0</v>
      </c>
      <c r="N208" s="139">
        <f t="shared" si="617"/>
        <v>0</v>
      </c>
      <c r="O208" s="139">
        <f t="shared" si="617"/>
        <v>0</v>
      </c>
      <c r="P208" s="139">
        <f t="shared" si="617"/>
        <v>0</v>
      </c>
      <c r="Q208" s="139">
        <f t="shared" si="617"/>
        <v>0</v>
      </c>
      <c r="R208" s="142">
        <f t="shared" si="618"/>
        <v>0</v>
      </c>
      <c r="S208" s="7" t="s">
        <v>59</v>
      </c>
      <c r="T208" s="167">
        <v>0</v>
      </c>
      <c r="U208" s="133"/>
      <c r="V208" s="228">
        <v>0</v>
      </c>
      <c r="W208" s="228">
        <v>0</v>
      </c>
      <c r="X208" s="228">
        <v>0</v>
      </c>
      <c r="Y208" s="228">
        <v>0</v>
      </c>
      <c r="Z208" s="228">
        <v>0</v>
      </c>
      <c r="AA208" s="228">
        <v>0</v>
      </c>
      <c r="AB208" s="228">
        <v>0</v>
      </c>
      <c r="AC208" s="228">
        <v>0</v>
      </c>
      <c r="AD208" s="228">
        <v>0</v>
      </c>
      <c r="AE208" s="228">
        <v>0</v>
      </c>
      <c r="AF208" s="228">
        <v>0</v>
      </c>
      <c r="AG208" s="228">
        <v>0</v>
      </c>
      <c r="AH208" s="230">
        <f t="shared" si="620"/>
        <v>0</v>
      </c>
      <c r="AI208" s="7" t="s">
        <v>59</v>
      </c>
      <c r="AJ208" s="167">
        <v>0</v>
      </c>
      <c r="AK208" s="133"/>
      <c r="AL208" s="340">
        <f>$AJ208*AL$127</f>
        <v>0</v>
      </c>
      <c r="AM208" s="340">
        <f t="shared" ref="AM208:AW208" si="641">$AJ208*AM$127</f>
        <v>0</v>
      </c>
      <c r="AN208" s="340">
        <f t="shared" si="641"/>
        <v>0</v>
      </c>
      <c r="AO208" s="340">
        <f t="shared" si="641"/>
        <v>0</v>
      </c>
      <c r="AP208" s="340">
        <f t="shared" si="641"/>
        <v>0</v>
      </c>
      <c r="AQ208" s="340">
        <f t="shared" si="641"/>
        <v>0</v>
      </c>
      <c r="AR208" s="340">
        <f t="shared" si="641"/>
        <v>0</v>
      </c>
      <c r="AS208" s="340">
        <f t="shared" si="641"/>
        <v>0</v>
      </c>
      <c r="AT208" s="340">
        <f t="shared" si="641"/>
        <v>0</v>
      </c>
      <c r="AU208" s="340">
        <f t="shared" si="641"/>
        <v>0</v>
      </c>
      <c r="AV208" s="340">
        <f t="shared" si="641"/>
        <v>0</v>
      </c>
      <c r="AW208" s="340">
        <f t="shared" si="641"/>
        <v>0</v>
      </c>
      <c r="AX208" s="341">
        <f t="shared" si="622"/>
        <v>0</v>
      </c>
      <c r="AY208" s="7" t="s">
        <v>59</v>
      </c>
      <c r="AZ208" s="167">
        <v>300</v>
      </c>
      <c r="BA208" s="133"/>
      <c r="BB208" s="427">
        <f>$AZ208*BB$126</f>
        <v>15000</v>
      </c>
      <c r="BC208" s="427">
        <f t="shared" si="640"/>
        <v>15000</v>
      </c>
      <c r="BD208" s="427">
        <f t="shared" si="640"/>
        <v>15000</v>
      </c>
      <c r="BE208" s="427">
        <f t="shared" si="640"/>
        <v>15000</v>
      </c>
      <c r="BF208" s="427">
        <f t="shared" si="640"/>
        <v>15000</v>
      </c>
      <c r="BG208" s="427">
        <f t="shared" si="640"/>
        <v>15000</v>
      </c>
      <c r="BH208" s="427">
        <f t="shared" si="640"/>
        <v>15000</v>
      </c>
      <c r="BI208" s="427">
        <f t="shared" si="640"/>
        <v>15000</v>
      </c>
      <c r="BJ208" s="427">
        <f t="shared" si="640"/>
        <v>15000</v>
      </c>
      <c r="BK208" s="427">
        <f t="shared" si="640"/>
        <v>15000</v>
      </c>
      <c r="BL208" s="427">
        <f t="shared" si="640"/>
        <v>15000</v>
      </c>
      <c r="BM208" s="427">
        <f t="shared" si="640"/>
        <v>15000</v>
      </c>
      <c r="BN208" s="428">
        <f t="shared" si="624"/>
        <v>180000</v>
      </c>
      <c r="BO208" s="7" t="s">
        <v>59</v>
      </c>
      <c r="BP208" s="167">
        <v>300</v>
      </c>
      <c r="BQ208" s="133"/>
      <c r="BR208" s="427">
        <f t="shared" si="635"/>
        <v>15000</v>
      </c>
      <c r="BS208" s="427">
        <f t="shared" si="635"/>
        <v>15000</v>
      </c>
      <c r="BT208" s="427">
        <f t="shared" si="635"/>
        <v>15000</v>
      </c>
      <c r="BU208" s="427">
        <f t="shared" si="635"/>
        <v>15000</v>
      </c>
      <c r="BV208" s="427">
        <f t="shared" si="635"/>
        <v>15000</v>
      </c>
      <c r="BW208" s="427">
        <f t="shared" si="635"/>
        <v>15000</v>
      </c>
      <c r="BX208" s="427">
        <f t="shared" si="635"/>
        <v>15000</v>
      </c>
      <c r="BY208" s="427">
        <f t="shared" si="635"/>
        <v>15000</v>
      </c>
      <c r="BZ208" s="427">
        <f t="shared" si="635"/>
        <v>15000</v>
      </c>
      <c r="CA208" s="427">
        <f t="shared" si="635"/>
        <v>15000</v>
      </c>
      <c r="CB208" s="427">
        <f t="shared" si="635"/>
        <v>15000</v>
      </c>
      <c r="CC208" s="427">
        <f t="shared" si="635"/>
        <v>15000</v>
      </c>
      <c r="CD208" s="428">
        <f t="shared" si="626"/>
        <v>180000</v>
      </c>
    </row>
    <row r="209" spans="2:85" outlineLevel="1" x14ac:dyDescent="0.2">
      <c r="B209" s="50" t="s">
        <v>68</v>
      </c>
      <c r="C209" s="7" t="s">
        <v>59</v>
      </c>
      <c r="D209" s="167">
        <v>0</v>
      </c>
      <c r="E209" s="133"/>
      <c r="F209" s="139">
        <f t="shared" si="627"/>
        <v>0</v>
      </c>
      <c r="G209" s="139">
        <f t="shared" si="627"/>
        <v>0</v>
      </c>
      <c r="H209" s="139">
        <f t="shared" si="617"/>
        <v>0</v>
      </c>
      <c r="I209" s="139">
        <f t="shared" si="617"/>
        <v>0</v>
      </c>
      <c r="J209" s="139">
        <f t="shared" si="617"/>
        <v>0</v>
      </c>
      <c r="K209" s="139">
        <f t="shared" si="617"/>
        <v>0</v>
      </c>
      <c r="L209" s="139">
        <f t="shared" si="617"/>
        <v>0</v>
      </c>
      <c r="M209" s="139">
        <f t="shared" si="617"/>
        <v>0</v>
      </c>
      <c r="N209" s="139">
        <f t="shared" si="617"/>
        <v>0</v>
      </c>
      <c r="O209" s="139">
        <f t="shared" si="617"/>
        <v>0</v>
      </c>
      <c r="P209" s="139">
        <f t="shared" si="617"/>
        <v>0</v>
      </c>
      <c r="Q209" s="139">
        <f t="shared" si="617"/>
        <v>0</v>
      </c>
      <c r="R209" s="142">
        <f t="shared" si="618"/>
        <v>0</v>
      </c>
      <c r="S209" s="7" t="s">
        <v>59</v>
      </c>
      <c r="T209" s="167">
        <v>0</v>
      </c>
      <c r="U209" s="133"/>
      <c r="V209" s="228">
        <v>0</v>
      </c>
      <c r="W209" s="228">
        <v>0</v>
      </c>
      <c r="X209" s="228">
        <v>0</v>
      </c>
      <c r="Y209" s="228">
        <v>0</v>
      </c>
      <c r="Z209" s="228">
        <v>0</v>
      </c>
      <c r="AA209" s="228">
        <v>0</v>
      </c>
      <c r="AB209" s="228">
        <v>0</v>
      </c>
      <c r="AC209" s="228">
        <v>0</v>
      </c>
      <c r="AD209" s="228">
        <v>0</v>
      </c>
      <c r="AE209" s="228">
        <v>0</v>
      </c>
      <c r="AF209" s="228">
        <v>0</v>
      </c>
      <c r="AG209" s="228">
        <v>0</v>
      </c>
      <c r="AH209" s="230">
        <f t="shared" si="620"/>
        <v>0</v>
      </c>
      <c r="AI209" s="7" t="s">
        <v>59</v>
      </c>
      <c r="AJ209" s="167">
        <v>0</v>
      </c>
      <c r="AK209" s="133"/>
      <c r="AL209" s="340">
        <f>$AJ209*AL$128</f>
        <v>0</v>
      </c>
      <c r="AM209" s="340">
        <f t="shared" ref="AM209:AW209" si="642">$AJ209*AM$128</f>
        <v>0</v>
      </c>
      <c r="AN209" s="340">
        <f t="shared" si="642"/>
        <v>0</v>
      </c>
      <c r="AO209" s="340">
        <f t="shared" si="642"/>
        <v>0</v>
      </c>
      <c r="AP209" s="340">
        <f t="shared" si="642"/>
        <v>0</v>
      </c>
      <c r="AQ209" s="340">
        <f t="shared" si="642"/>
        <v>0</v>
      </c>
      <c r="AR209" s="340">
        <f t="shared" si="642"/>
        <v>0</v>
      </c>
      <c r="AS209" s="340">
        <f t="shared" si="642"/>
        <v>0</v>
      </c>
      <c r="AT209" s="340">
        <f t="shared" si="642"/>
        <v>0</v>
      </c>
      <c r="AU209" s="340">
        <f t="shared" si="642"/>
        <v>0</v>
      </c>
      <c r="AV209" s="340">
        <f t="shared" si="642"/>
        <v>0</v>
      </c>
      <c r="AW209" s="340">
        <f t="shared" si="642"/>
        <v>0</v>
      </c>
      <c r="AX209" s="341">
        <f t="shared" si="622"/>
        <v>0</v>
      </c>
      <c r="AY209" s="7" t="s">
        <v>59</v>
      </c>
      <c r="AZ209" s="167">
        <v>0</v>
      </c>
      <c r="BA209" s="133"/>
      <c r="BB209" s="427">
        <f>$AZ209*BB$128</f>
        <v>0</v>
      </c>
      <c r="BC209" s="427">
        <f t="shared" ref="BC209:BM209" si="643">$AZ209*BC$128</f>
        <v>0</v>
      </c>
      <c r="BD209" s="427">
        <f t="shared" si="643"/>
        <v>0</v>
      </c>
      <c r="BE209" s="427">
        <f t="shared" si="643"/>
        <v>0</v>
      </c>
      <c r="BF209" s="427">
        <f t="shared" si="643"/>
        <v>0</v>
      </c>
      <c r="BG209" s="427">
        <f t="shared" si="643"/>
        <v>0</v>
      </c>
      <c r="BH209" s="427">
        <f t="shared" si="643"/>
        <v>0</v>
      </c>
      <c r="BI209" s="427">
        <f t="shared" si="643"/>
        <v>0</v>
      </c>
      <c r="BJ209" s="427">
        <f t="shared" si="643"/>
        <v>0</v>
      </c>
      <c r="BK209" s="427">
        <f t="shared" si="643"/>
        <v>0</v>
      </c>
      <c r="BL209" s="427">
        <f t="shared" si="643"/>
        <v>0</v>
      </c>
      <c r="BM209" s="427">
        <f t="shared" si="643"/>
        <v>0</v>
      </c>
      <c r="BN209" s="428">
        <f t="shared" si="624"/>
        <v>0</v>
      </c>
      <c r="BO209" s="7" t="s">
        <v>59</v>
      </c>
      <c r="BP209" s="167">
        <v>0</v>
      </c>
      <c r="BQ209" s="133"/>
      <c r="BR209" s="427">
        <f t="shared" si="635"/>
        <v>0</v>
      </c>
      <c r="BS209" s="427">
        <f t="shared" si="635"/>
        <v>0</v>
      </c>
      <c r="BT209" s="427">
        <f t="shared" si="635"/>
        <v>0</v>
      </c>
      <c r="BU209" s="427">
        <f t="shared" si="635"/>
        <v>0</v>
      </c>
      <c r="BV209" s="427">
        <f t="shared" si="635"/>
        <v>0</v>
      </c>
      <c r="BW209" s="427">
        <f t="shared" si="635"/>
        <v>0</v>
      </c>
      <c r="BX209" s="427">
        <f t="shared" si="635"/>
        <v>0</v>
      </c>
      <c r="BY209" s="427">
        <f t="shared" si="635"/>
        <v>0</v>
      </c>
      <c r="BZ209" s="427">
        <f t="shared" si="635"/>
        <v>0</v>
      </c>
      <c r="CA209" s="427">
        <f t="shared" si="635"/>
        <v>0</v>
      </c>
      <c r="CB209" s="427">
        <f t="shared" si="635"/>
        <v>0</v>
      </c>
      <c r="CC209" s="427">
        <f t="shared" si="635"/>
        <v>0</v>
      </c>
      <c r="CD209" s="428">
        <f t="shared" si="626"/>
        <v>0</v>
      </c>
    </row>
    <row r="210" spans="2:85" outlineLevel="1" x14ac:dyDescent="0.2">
      <c r="B210" s="50" t="s">
        <v>110</v>
      </c>
      <c r="C210" s="7" t="s">
        <v>69</v>
      </c>
      <c r="D210" s="167">
        <v>0</v>
      </c>
      <c r="E210" s="133"/>
      <c r="F210" s="139">
        <v>0</v>
      </c>
      <c r="G210" s="139">
        <v>0</v>
      </c>
      <c r="H210" s="139">
        <v>0</v>
      </c>
      <c r="I210" s="139">
        <v>0</v>
      </c>
      <c r="J210" s="139">
        <v>0</v>
      </c>
      <c r="K210" s="139">
        <v>0</v>
      </c>
      <c r="L210" s="139">
        <v>0</v>
      </c>
      <c r="M210" s="139">
        <f t="shared" ref="M210:Q211" si="644">$D210</f>
        <v>0</v>
      </c>
      <c r="N210" s="139">
        <f t="shared" si="644"/>
        <v>0</v>
      </c>
      <c r="O210" s="139">
        <f t="shared" si="644"/>
        <v>0</v>
      </c>
      <c r="P210" s="139">
        <f t="shared" si="644"/>
        <v>0</v>
      </c>
      <c r="Q210" s="139">
        <f t="shared" si="644"/>
        <v>0</v>
      </c>
      <c r="R210" s="142">
        <f>SUM(F210:Q210)</f>
        <v>0</v>
      </c>
      <c r="S210" s="7" t="s">
        <v>69</v>
      </c>
      <c r="T210" s="167">
        <v>500</v>
      </c>
      <c r="U210" s="133"/>
      <c r="V210" s="228">
        <v>0</v>
      </c>
      <c r="W210" s="228">
        <v>0</v>
      </c>
      <c r="X210" s="228">
        <v>0</v>
      </c>
      <c r="Y210" s="228">
        <v>0</v>
      </c>
      <c r="Z210" s="228">
        <v>0</v>
      </c>
      <c r="AA210" s="228">
        <v>0</v>
      </c>
      <c r="AB210" s="228">
        <v>0</v>
      </c>
      <c r="AC210" s="228">
        <v>0</v>
      </c>
      <c r="AD210" s="228">
        <v>0</v>
      </c>
      <c r="AE210" s="228">
        <f>$T$210</f>
        <v>500</v>
      </c>
      <c r="AF210" s="228">
        <f>$T$210</f>
        <v>500</v>
      </c>
      <c r="AG210" s="228">
        <f>$T$210</f>
        <v>500</v>
      </c>
      <c r="AH210" s="230">
        <f>SUM(V210:AG210)</f>
        <v>1500</v>
      </c>
      <c r="AI210" s="7" t="s">
        <v>69</v>
      </c>
      <c r="AJ210" s="167">
        <v>500</v>
      </c>
      <c r="AK210" s="133"/>
      <c r="AL210" s="340">
        <f>$AJ$210</f>
        <v>500</v>
      </c>
      <c r="AM210" s="340">
        <f t="shared" ref="AM210:AW210" si="645">$AJ$210</f>
        <v>500</v>
      </c>
      <c r="AN210" s="340">
        <f t="shared" si="645"/>
        <v>500</v>
      </c>
      <c r="AO210" s="340">
        <f t="shared" si="645"/>
        <v>500</v>
      </c>
      <c r="AP210" s="340">
        <f t="shared" si="645"/>
        <v>500</v>
      </c>
      <c r="AQ210" s="340">
        <f t="shared" si="645"/>
        <v>500</v>
      </c>
      <c r="AR210" s="340">
        <f t="shared" si="645"/>
        <v>500</v>
      </c>
      <c r="AS210" s="340">
        <f t="shared" si="645"/>
        <v>500</v>
      </c>
      <c r="AT210" s="340">
        <f t="shared" si="645"/>
        <v>500</v>
      </c>
      <c r="AU210" s="340">
        <f t="shared" si="645"/>
        <v>500</v>
      </c>
      <c r="AV210" s="340">
        <f t="shared" si="645"/>
        <v>500</v>
      </c>
      <c r="AW210" s="340">
        <f t="shared" si="645"/>
        <v>500</v>
      </c>
      <c r="AX210" s="341">
        <f>SUM(AL210:AW210)</f>
        <v>6000</v>
      </c>
      <c r="AY210" s="7" t="s">
        <v>69</v>
      </c>
      <c r="AZ210" s="167">
        <v>1000</v>
      </c>
      <c r="BA210" s="133"/>
      <c r="BB210" s="427">
        <f>$AZ$210</f>
        <v>1000</v>
      </c>
      <c r="BC210" s="427">
        <f t="shared" ref="BC210:BM210" si="646">$AZ$210</f>
        <v>1000</v>
      </c>
      <c r="BD210" s="427">
        <f t="shared" si="646"/>
        <v>1000</v>
      </c>
      <c r="BE210" s="427">
        <f t="shared" si="646"/>
        <v>1000</v>
      </c>
      <c r="BF210" s="427">
        <f t="shared" si="646"/>
        <v>1000</v>
      </c>
      <c r="BG210" s="427">
        <f t="shared" si="646"/>
        <v>1000</v>
      </c>
      <c r="BH210" s="427">
        <f t="shared" si="646"/>
        <v>1000</v>
      </c>
      <c r="BI210" s="427">
        <f t="shared" si="646"/>
        <v>1000</v>
      </c>
      <c r="BJ210" s="427">
        <f t="shared" si="646"/>
        <v>1000</v>
      </c>
      <c r="BK210" s="427">
        <f t="shared" si="646"/>
        <v>1000</v>
      </c>
      <c r="BL210" s="427">
        <f t="shared" si="646"/>
        <v>1000</v>
      </c>
      <c r="BM210" s="427">
        <f t="shared" si="646"/>
        <v>1000</v>
      </c>
      <c r="BN210" s="428">
        <f>SUM(BB210:BM210)</f>
        <v>12000</v>
      </c>
      <c r="BO210" s="7" t="s">
        <v>69</v>
      </c>
      <c r="BP210" s="167">
        <v>1000</v>
      </c>
      <c r="BQ210" s="133"/>
      <c r="BR210" s="427">
        <f>$BP$210</f>
        <v>1000</v>
      </c>
      <c r="BS210" s="427">
        <f t="shared" ref="BS210:CC210" si="647">$BP$210</f>
        <v>1000</v>
      </c>
      <c r="BT210" s="427">
        <f t="shared" si="647"/>
        <v>1000</v>
      </c>
      <c r="BU210" s="427">
        <f t="shared" si="647"/>
        <v>1000</v>
      </c>
      <c r="BV210" s="427">
        <f t="shared" si="647"/>
        <v>1000</v>
      </c>
      <c r="BW210" s="427">
        <f t="shared" si="647"/>
        <v>1000</v>
      </c>
      <c r="BX210" s="427">
        <f t="shared" si="647"/>
        <v>1000</v>
      </c>
      <c r="BY210" s="427">
        <f t="shared" si="647"/>
        <v>1000</v>
      </c>
      <c r="BZ210" s="427">
        <f t="shared" si="647"/>
        <v>1000</v>
      </c>
      <c r="CA210" s="427">
        <f t="shared" si="647"/>
        <v>1000</v>
      </c>
      <c r="CB210" s="427">
        <f t="shared" si="647"/>
        <v>1000</v>
      </c>
      <c r="CC210" s="427">
        <f t="shared" si="647"/>
        <v>1000</v>
      </c>
      <c r="CD210" s="428">
        <f t="shared" si="626"/>
        <v>12000</v>
      </c>
    </row>
    <row r="211" spans="2:85" outlineLevel="1" x14ac:dyDescent="0.2">
      <c r="B211" s="50" t="s">
        <v>70</v>
      </c>
      <c r="C211" s="7" t="s">
        <v>69</v>
      </c>
      <c r="D211" s="167">
        <v>0</v>
      </c>
      <c r="E211" s="133"/>
      <c r="F211" s="139">
        <v>0</v>
      </c>
      <c r="G211" s="139">
        <v>0</v>
      </c>
      <c r="H211" s="139">
        <v>0</v>
      </c>
      <c r="I211" s="139">
        <v>0</v>
      </c>
      <c r="J211" s="139">
        <v>0</v>
      </c>
      <c r="K211" s="139">
        <v>0</v>
      </c>
      <c r="L211" s="139">
        <v>0</v>
      </c>
      <c r="M211" s="139">
        <f t="shared" si="644"/>
        <v>0</v>
      </c>
      <c r="N211" s="139">
        <f t="shared" si="644"/>
        <v>0</v>
      </c>
      <c r="O211" s="139">
        <f t="shared" si="644"/>
        <v>0</v>
      </c>
      <c r="P211" s="139">
        <f t="shared" si="644"/>
        <v>0</v>
      </c>
      <c r="Q211" s="139">
        <f t="shared" si="644"/>
        <v>0</v>
      </c>
      <c r="R211" s="142">
        <f>SUM(F211:Q211)</f>
        <v>0</v>
      </c>
      <c r="S211" s="7" t="s">
        <v>69</v>
      </c>
      <c r="T211" s="167">
        <v>5000</v>
      </c>
      <c r="U211" s="133"/>
      <c r="V211" s="228">
        <v>0</v>
      </c>
      <c r="W211" s="228">
        <v>0</v>
      </c>
      <c r="X211" s="228">
        <v>0</v>
      </c>
      <c r="Y211" s="228">
        <v>0</v>
      </c>
      <c r="Z211" s="228">
        <v>0</v>
      </c>
      <c r="AA211" s="228">
        <v>0</v>
      </c>
      <c r="AB211" s="228">
        <v>0</v>
      </c>
      <c r="AC211" s="228">
        <f>$T$211</f>
        <v>5000</v>
      </c>
      <c r="AD211" s="228">
        <f>$T$211</f>
        <v>5000</v>
      </c>
      <c r="AE211" s="228">
        <f>$T$211</f>
        <v>5000</v>
      </c>
      <c r="AF211" s="228">
        <f>$T$211</f>
        <v>5000</v>
      </c>
      <c r="AG211" s="228">
        <f>$T$211</f>
        <v>5000</v>
      </c>
      <c r="AH211" s="230">
        <f>SUM(V211:AG211)</f>
        <v>25000</v>
      </c>
      <c r="AI211" s="7" t="s">
        <v>69</v>
      </c>
      <c r="AJ211" s="167">
        <v>5000</v>
      </c>
      <c r="AK211" s="133"/>
      <c r="AL211" s="340">
        <f>$AJ$211</f>
        <v>5000</v>
      </c>
      <c r="AM211" s="340">
        <f t="shared" ref="AM211:AW211" si="648">$AJ$211</f>
        <v>5000</v>
      </c>
      <c r="AN211" s="340">
        <f t="shared" si="648"/>
        <v>5000</v>
      </c>
      <c r="AO211" s="340">
        <f t="shared" si="648"/>
        <v>5000</v>
      </c>
      <c r="AP211" s="340">
        <f t="shared" si="648"/>
        <v>5000</v>
      </c>
      <c r="AQ211" s="340">
        <f t="shared" si="648"/>
        <v>5000</v>
      </c>
      <c r="AR211" s="340">
        <f t="shared" si="648"/>
        <v>5000</v>
      </c>
      <c r="AS211" s="340">
        <f t="shared" si="648"/>
        <v>5000</v>
      </c>
      <c r="AT211" s="340">
        <f t="shared" si="648"/>
        <v>5000</v>
      </c>
      <c r="AU211" s="340">
        <f t="shared" si="648"/>
        <v>5000</v>
      </c>
      <c r="AV211" s="340">
        <f t="shared" si="648"/>
        <v>5000</v>
      </c>
      <c r="AW211" s="340">
        <f t="shared" si="648"/>
        <v>5000</v>
      </c>
      <c r="AX211" s="341">
        <f>SUM(AL211:AW211)</f>
        <v>60000</v>
      </c>
      <c r="AY211" s="7" t="s">
        <v>69</v>
      </c>
      <c r="AZ211" s="167">
        <v>10000</v>
      </c>
      <c r="BA211" s="133"/>
      <c r="BB211" s="427">
        <f>$AZ$211</f>
        <v>10000</v>
      </c>
      <c r="BC211" s="427">
        <f t="shared" ref="BC211:BM211" si="649">$AZ$211</f>
        <v>10000</v>
      </c>
      <c r="BD211" s="427">
        <f t="shared" si="649"/>
        <v>10000</v>
      </c>
      <c r="BE211" s="427">
        <f t="shared" si="649"/>
        <v>10000</v>
      </c>
      <c r="BF211" s="427">
        <f t="shared" si="649"/>
        <v>10000</v>
      </c>
      <c r="BG211" s="427">
        <f t="shared" si="649"/>
        <v>10000</v>
      </c>
      <c r="BH211" s="427">
        <f t="shared" si="649"/>
        <v>10000</v>
      </c>
      <c r="BI211" s="427">
        <f t="shared" si="649"/>
        <v>10000</v>
      </c>
      <c r="BJ211" s="427">
        <f t="shared" si="649"/>
        <v>10000</v>
      </c>
      <c r="BK211" s="427">
        <f t="shared" si="649"/>
        <v>10000</v>
      </c>
      <c r="BL211" s="427">
        <f t="shared" si="649"/>
        <v>10000</v>
      </c>
      <c r="BM211" s="427">
        <f t="shared" si="649"/>
        <v>10000</v>
      </c>
      <c r="BN211" s="428">
        <f>SUM(BB211:BM211)</f>
        <v>120000</v>
      </c>
      <c r="BO211" s="7" t="s">
        <v>69</v>
      </c>
      <c r="BP211" s="167">
        <v>10000</v>
      </c>
      <c r="BQ211" s="133"/>
      <c r="BR211" s="427">
        <f>$BP$211</f>
        <v>10000</v>
      </c>
      <c r="BS211" s="427">
        <f t="shared" ref="BS211:CC211" si="650">$BP$211</f>
        <v>10000</v>
      </c>
      <c r="BT211" s="427">
        <f t="shared" si="650"/>
        <v>10000</v>
      </c>
      <c r="BU211" s="427">
        <f t="shared" si="650"/>
        <v>10000</v>
      </c>
      <c r="BV211" s="427">
        <f t="shared" si="650"/>
        <v>10000</v>
      </c>
      <c r="BW211" s="427">
        <f t="shared" si="650"/>
        <v>10000</v>
      </c>
      <c r="BX211" s="427">
        <f t="shared" si="650"/>
        <v>10000</v>
      </c>
      <c r="BY211" s="427">
        <f t="shared" si="650"/>
        <v>10000</v>
      </c>
      <c r="BZ211" s="427">
        <f t="shared" si="650"/>
        <v>10000</v>
      </c>
      <c r="CA211" s="427">
        <f t="shared" si="650"/>
        <v>10000</v>
      </c>
      <c r="CB211" s="427">
        <f t="shared" si="650"/>
        <v>10000</v>
      </c>
      <c r="CC211" s="427">
        <f t="shared" si="650"/>
        <v>10000</v>
      </c>
      <c r="CD211" s="428">
        <f t="shared" si="626"/>
        <v>120000</v>
      </c>
    </row>
    <row r="212" spans="2:85" outlineLevel="1" x14ac:dyDescent="0.2">
      <c r="B212" s="50" t="s">
        <v>150</v>
      </c>
      <c r="C212" s="7" t="s">
        <v>69</v>
      </c>
      <c r="D212" s="167">
        <v>0</v>
      </c>
      <c r="E212" s="133"/>
      <c r="F212" s="139"/>
      <c r="G212" s="139"/>
      <c r="H212" s="139"/>
      <c r="I212" s="139"/>
      <c r="J212" s="139"/>
      <c r="K212" s="139"/>
      <c r="L212" s="139"/>
      <c r="M212" s="139">
        <f>$D$212</f>
        <v>0</v>
      </c>
      <c r="N212" s="139">
        <f>$D$212</f>
        <v>0</v>
      </c>
      <c r="O212" s="139">
        <f>$D$212</f>
        <v>0</v>
      </c>
      <c r="P212" s="139">
        <f>$D$212</f>
        <v>0</v>
      </c>
      <c r="Q212" s="139">
        <f>$D$212</f>
        <v>0</v>
      </c>
      <c r="R212" s="142">
        <f>SUM(F212:Q212)</f>
        <v>0</v>
      </c>
      <c r="S212" s="7" t="s">
        <v>69</v>
      </c>
      <c r="T212" s="167">
        <v>0</v>
      </c>
      <c r="U212" s="133"/>
      <c r="V212" s="228">
        <v>0</v>
      </c>
      <c r="W212" s="228">
        <v>0</v>
      </c>
      <c r="X212" s="228">
        <v>0</v>
      </c>
      <c r="Y212" s="228">
        <v>0</v>
      </c>
      <c r="Z212" s="228">
        <v>0</v>
      </c>
      <c r="AA212" s="228">
        <v>0</v>
      </c>
      <c r="AB212" s="228">
        <v>0</v>
      </c>
      <c r="AC212" s="228">
        <v>0</v>
      </c>
      <c r="AD212" s="228">
        <v>0</v>
      </c>
      <c r="AE212" s="228">
        <v>0</v>
      </c>
      <c r="AF212" s="228">
        <v>0</v>
      </c>
      <c r="AG212" s="228">
        <v>0</v>
      </c>
      <c r="AH212" s="230">
        <f>SUM(V212:AG212)</f>
        <v>0</v>
      </c>
      <c r="AI212" s="7" t="s">
        <v>69</v>
      </c>
      <c r="AJ212" s="167">
        <v>1000</v>
      </c>
      <c r="AK212" s="133"/>
      <c r="AL212" s="340">
        <f>$AJ$212</f>
        <v>1000</v>
      </c>
      <c r="AM212" s="340">
        <f t="shared" ref="AM212:AW212" si="651">$AJ$212</f>
        <v>1000</v>
      </c>
      <c r="AN212" s="340">
        <f t="shared" si="651"/>
        <v>1000</v>
      </c>
      <c r="AO212" s="340">
        <f t="shared" si="651"/>
        <v>1000</v>
      </c>
      <c r="AP212" s="340">
        <f t="shared" si="651"/>
        <v>1000</v>
      </c>
      <c r="AQ212" s="340">
        <f t="shared" si="651"/>
        <v>1000</v>
      </c>
      <c r="AR212" s="340">
        <f t="shared" si="651"/>
        <v>1000</v>
      </c>
      <c r="AS212" s="340">
        <f t="shared" si="651"/>
        <v>1000</v>
      </c>
      <c r="AT212" s="340">
        <f t="shared" si="651"/>
        <v>1000</v>
      </c>
      <c r="AU212" s="340">
        <f t="shared" si="651"/>
        <v>1000</v>
      </c>
      <c r="AV212" s="340">
        <f t="shared" si="651"/>
        <v>1000</v>
      </c>
      <c r="AW212" s="340">
        <f t="shared" si="651"/>
        <v>1000</v>
      </c>
      <c r="AX212" s="341">
        <f>SUM(AL212:AW212)</f>
        <v>12000</v>
      </c>
      <c r="AY212" s="7" t="s">
        <v>69</v>
      </c>
      <c r="AZ212" s="167">
        <v>1000</v>
      </c>
      <c r="BA212" s="133"/>
      <c r="BB212" s="427">
        <f>$AZ$212</f>
        <v>1000</v>
      </c>
      <c r="BC212" s="427">
        <f t="shared" ref="BC212:BM212" si="652">$AZ$212</f>
        <v>1000</v>
      </c>
      <c r="BD212" s="427">
        <f t="shared" si="652"/>
        <v>1000</v>
      </c>
      <c r="BE212" s="427">
        <f t="shared" si="652"/>
        <v>1000</v>
      </c>
      <c r="BF212" s="427">
        <f t="shared" si="652"/>
        <v>1000</v>
      </c>
      <c r="BG212" s="427">
        <f t="shared" si="652"/>
        <v>1000</v>
      </c>
      <c r="BH212" s="427">
        <f t="shared" si="652"/>
        <v>1000</v>
      </c>
      <c r="BI212" s="427">
        <f t="shared" si="652"/>
        <v>1000</v>
      </c>
      <c r="BJ212" s="427">
        <f t="shared" si="652"/>
        <v>1000</v>
      </c>
      <c r="BK212" s="427">
        <f t="shared" si="652"/>
        <v>1000</v>
      </c>
      <c r="BL212" s="427">
        <f t="shared" si="652"/>
        <v>1000</v>
      </c>
      <c r="BM212" s="427">
        <f t="shared" si="652"/>
        <v>1000</v>
      </c>
      <c r="BN212" s="428">
        <f>SUM(BB212:BM212)</f>
        <v>12000</v>
      </c>
      <c r="BO212" s="7" t="s">
        <v>69</v>
      </c>
      <c r="BP212" s="167">
        <v>1000</v>
      </c>
      <c r="BQ212" s="133"/>
      <c r="BR212" s="427">
        <f>$BP$212</f>
        <v>1000</v>
      </c>
      <c r="BS212" s="427">
        <f t="shared" ref="BS212:CC212" si="653">$BP$212</f>
        <v>1000</v>
      </c>
      <c r="BT212" s="427">
        <f t="shared" si="653"/>
        <v>1000</v>
      </c>
      <c r="BU212" s="427">
        <f t="shared" si="653"/>
        <v>1000</v>
      </c>
      <c r="BV212" s="427">
        <f t="shared" si="653"/>
        <v>1000</v>
      </c>
      <c r="BW212" s="427">
        <f t="shared" si="653"/>
        <v>1000</v>
      </c>
      <c r="BX212" s="427">
        <f t="shared" si="653"/>
        <v>1000</v>
      </c>
      <c r="BY212" s="427">
        <f t="shared" si="653"/>
        <v>1000</v>
      </c>
      <c r="BZ212" s="427">
        <f t="shared" si="653"/>
        <v>1000</v>
      </c>
      <c r="CA212" s="427">
        <f t="shared" si="653"/>
        <v>1000</v>
      </c>
      <c r="CB212" s="427">
        <f t="shared" si="653"/>
        <v>1000</v>
      </c>
      <c r="CC212" s="427">
        <f t="shared" si="653"/>
        <v>1000</v>
      </c>
      <c r="CD212" s="428">
        <f t="shared" si="626"/>
        <v>12000</v>
      </c>
      <c r="CG212" s="517"/>
    </row>
    <row r="213" spans="2:85" outlineLevel="1" x14ac:dyDescent="0.2">
      <c r="B213" s="50" t="s">
        <v>71</v>
      </c>
      <c r="C213" s="7" t="s">
        <v>24</v>
      </c>
      <c r="D213" s="167">
        <v>0</v>
      </c>
      <c r="E213" s="133"/>
      <c r="F213" s="139">
        <v>0</v>
      </c>
      <c r="G213" s="139">
        <v>0</v>
      </c>
      <c r="H213" s="139">
        <v>0</v>
      </c>
      <c r="I213" s="139">
        <v>0</v>
      </c>
      <c r="J213" s="139">
        <v>0</v>
      </c>
      <c r="K213" s="139">
        <v>0</v>
      </c>
      <c r="L213" s="139">
        <v>0</v>
      </c>
      <c r="M213" s="139">
        <f>$D213</f>
        <v>0</v>
      </c>
      <c r="N213" s="139">
        <f>$D213</f>
        <v>0</v>
      </c>
      <c r="O213" s="139">
        <f>$D213</f>
        <v>0</v>
      </c>
      <c r="P213" s="139">
        <f>$D213</f>
        <v>0</v>
      </c>
      <c r="Q213" s="139">
        <f>$D213</f>
        <v>0</v>
      </c>
      <c r="R213" s="142">
        <f t="shared" si="618"/>
        <v>0</v>
      </c>
      <c r="S213" s="7" t="s">
        <v>24</v>
      </c>
      <c r="T213" s="167">
        <v>0</v>
      </c>
      <c r="U213" s="133"/>
      <c r="V213" s="228">
        <f>$T$213</f>
        <v>0</v>
      </c>
      <c r="W213" s="228">
        <f t="shared" ref="W213:AG213" si="654">$T$213</f>
        <v>0</v>
      </c>
      <c r="X213" s="228">
        <f t="shared" si="654"/>
        <v>0</v>
      </c>
      <c r="Y213" s="228">
        <f t="shared" si="654"/>
        <v>0</v>
      </c>
      <c r="Z213" s="228">
        <f t="shared" si="654"/>
        <v>0</v>
      </c>
      <c r="AA213" s="228">
        <f t="shared" si="654"/>
        <v>0</v>
      </c>
      <c r="AB213" s="228">
        <f t="shared" si="654"/>
        <v>0</v>
      </c>
      <c r="AC213" s="228">
        <f t="shared" si="654"/>
        <v>0</v>
      </c>
      <c r="AD213" s="228">
        <f t="shared" si="654"/>
        <v>0</v>
      </c>
      <c r="AE213" s="228">
        <f t="shared" si="654"/>
        <v>0</v>
      </c>
      <c r="AF213" s="228">
        <f t="shared" si="654"/>
        <v>0</v>
      </c>
      <c r="AG213" s="228">
        <f t="shared" si="654"/>
        <v>0</v>
      </c>
      <c r="AH213" s="230">
        <f t="shared" ref="AH213:AH218" si="655">SUM(V213:AG213)</f>
        <v>0</v>
      </c>
      <c r="AI213" s="7" t="s">
        <v>24</v>
      </c>
      <c r="AJ213" s="167">
        <v>0</v>
      </c>
      <c r="AK213" s="133"/>
      <c r="AL213" s="340">
        <f>$AJ$213</f>
        <v>0</v>
      </c>
      <c r="AM213" s="340">
        <f t="shared" ref="AM213:AW213" si="656">$AJ$213</f>
        <v>0</v>
      </c>
      <c r="AN213" s="340">
        <f t="shared" si="656"/>
        <v>0</v>
      </c>
      <c r="AO213" s="340">
        <f t="shared" si="656"/>
        <v>0</v>
      </c>
      <c r="AP213" s="340">
        <f t="shared" si="656"/>
        <v>0</v>
      </c>
      <c r="AQ213" s="340">
        <f t="shared" si="656"/>
        <v>0</v>
      </c>
      <c r="AR213" s="340">
        <f t="shared" si="656"/>
        <v>0</v>
      </c>
      <c r="AS213" s="340">
        <f t="shared" si="656"/>
        <v>0</v>
      </c>
      <c r="AT213" s="340">
        <f t="shared" si="656"/>
        <v>0</v>
      </c>
      <c r="AU213" s="340">
        <f t="shared" si="656"/>
        <v>0</v>
      </c>
      <c r="AV213" s="340">
        <f t="shared" si="656"/>
        <v>0</v>
      </c>
      <c r="AW213" s="340">
        <f t="shared" si="656"/>
        <v>0</v>
      </c>
      <c r="AX213" s="341">
        <f t="shared" ref="AX213:AX218" si="657">SUM(AL213:AW213)</f>
        <v>0</v>
      </c>
      <c r="AY213" s="7" t="s">
        <v>24</v>
      </c>
      <c r="AZ213" s="167">
        <v>5000</v>
      </c>
      <c r="BA213" s="133"/>
      <c r="BB213" s="427">
        <f>$AZ$213</f>
        <v>5000</v>
      </c>
      <c r="BC213" s="427">
        <f t="shared" ref="BC213:BM213" si="658">$AZ$213</f>
        <v>5000</v>
      </c>
      <c r="BD213" s="427">
        <f t="shared" si="658"/>
        <v>5000</v>
      </c>
      <c r="BE213" s="427">
        <f t="shared" si="658"/>
        <v>5000</v>
      </c>
      <c r="BF213" s="427">
        <f t="shared" si="658"/>
        <v>5000</v>
      </c>
      <c r="BG213" s="427">
        <f t="shared" si="658"/>
        <v>5000</v>
      </c>
      <c r="BH213" s="427">
        <f t="shared" si="658"/>
        <v>5000</v>
      </c>
      <c r="BI213" s="427">
        <f t="shared" si="658"/>
        <v>5000</v>
      </c>
      <c r="BJ213" s="427">
        <f t="shared" si="658"/>
        <v>5000</v>
      </c>
      <c r="BK213" s="427">
        <f t="shared" si="658"/>
        <v>5000</v>
      </c>
      <c r="BL213" s="427">
        <f t="shared" si="658"/>
        <v>5000</v>
      </c>
      <c r="BM213" s="427">
        <f t="shared" si="658"/>
        <v>5000</v>
      </c>
      <c r="BN213" s="428">
        <f t="shared" ref="BN213:BN218" si="659">SUM(BB213:BM213)</f>
        <v>60000</v>
      </c>
      <c r="BO213" s="7" t="s">
        <v>24</v>
      </c>
      <c r="BP213" s="167">
        <v>5000</v>
      </c>
      <c r="BQ213" s="133"/>
      <c r="BR213" s="427">
        <f>$BP$213</f>
        <v>5000</v>
      </c>
      <c r="BS213" s="427">
        <f t="shared" ref="BS213:CC213" si="660">$BP$213</f>
        <v>5000</v>
      </c>
      <c r="BT213" s="427">
        <f t="shared" si="660"/>
        <v>5000</v>
      </c>
      <c r="BU213" s="427">
        <f t="shared" si="660"/>
        <v>5000</v>
      </c>
      <c r="BV213" s="427">
        <f t="shared" si="660"/>
        <v>5000</v>
      </c>
      <c r="BW213" s="427">
        <f t="shared" si="660"/>
        <v>5000</v>
      </c>
      <c r="BX213" s="427">
        <f t="shared" si="660"/>
        <v>5000</v>
      </c>
      <c r="BY213" s="427">
        <f t="shared" si="660"/>
        <v>5000</v>
      </c>
      <c r="BZ213" s="427">
        <f t="shared" si="660"/>
        <v>5000</v>
      </c>
      <c r="CA213" s="427">
        <f t="shared" si="660"/>
        <v>5000</v>
      </c>
      <c r="CB213" s="427">
        <f t="shared" si="660"/>
        <v>5000</v>
      </c>
      <c r="CC213" s="427">
        <f t="shared" si="660"/>
        <v>5000</v>
      </c>
      <c r="CD213" s="428">
        <f t="shared" si="626"/>
        <v>60000</v>
      </c>
      <c r="CG213" s="517"/>
    </row>
    <row r="214" spans="2:85" outlineLevel="1" x14ac:dyDescent="0.2">
      <c r="B214" s="50" t="s">
        <v>72</v>
      </c>
      <c r="C214" s="7" t="s">
        <v>59</v>
      </c>
      <c r="D214" s="167">
        <v>0</v>
      </c>
      <c r="E214" s="133"/>
      <c r="F214" s="139">
        <f t="shared" ref="F214:Q215" si="661">$D214*F$126</f>
        <v>0</v>
      </c>
      <c r="G214" s="139">
        <f t="shared" si="661"/>
        <v>0</v>
      </c>
      <c r="H214" s="139">
        <f t="shared" si="661"/>
        <v>0</v>
      </c>
      <c r="I214" s="139">
        <f t="shared" si="661"/>
        <v>0</v>
      </c>
      <c r="J214" s="139">
        <f t="shared" si="661"/>
        <v>0</v>
      </c>
      <c r="K214" s="139">
        <f t="shared" si="661"/>
        <v>0</v>
      </c>
      <c r="L214" s="139">
        <f t="shared" si="661"/>
        <v>0</v>
      </c>
      <c r="M214" s="139">
        <f t="shared" si="661"/>
        <v>0</v>
      </c>
      <c r="N214" s="139">
        <f t="shared" si="661"/>
        <v>0</v>
      </c>
      <c r="O214" s="139">
        <f t="shared" si="661"/>
        <v>0</v>
      </c>
      <c r="P214" s="139">
        <f t="shared" si="661"/>
        <v>0</v>
      </c>
      <c r="Q214" s="139">
        <f t="shared" si="661"/>
        <v>0</v>
      </c>
      <c r="R214" s="142">
        <f t="shared" si="618"/>
        <v>0</v>
      </c>
      <c r="S214" s="7" t="s">
        <v>59</v>
      </c>
      <c r="T214" s="167">
        <v>0</v>
      </c>
      <c r="U214" s="133"/>
      <c r="V214" s="228">
        <f>$T214*V$126</f>
        <v>0</v>
      </c>
      <c r="W214" s="228">
        <f t="shared" ref="W214:AG215" si="662">$T214*W$126</f>
        <v>0</v>
      </c>
      <c r="X214" s="228">
        <f t="shared" si="662"/>
        <v>0</v>
      </c>
      <c r="Y214" s="228">
        <f t="shared" si="662"/>
        <v>0</v>
      </c>
      <c r="Z214" s="228">
        <f t="shared" si="662"/>
        <v>0</v>
      </c>
      <c r="AA214" s="228">
        <f t="shared" si="662"/>
        <v>0</v>
      </c>
      <c r="AB214" s="228">
        <f t="shared" si="662"/>
        <v>0</v>
      </c>
      <c r="AC214" s="228">
        <f t="shared" si="662"/>
        <v>0</v>
      </c>
      <c r="AD214" s="228">
        <f t="shared" si="662"/>
        <v>0</v>
      </c>
      <c r="AE214" s="228">
        <f t="shared" si="662"/>
        <v>0</v>
      </c>
      <c r="AF214" s="228">
        <f t="shared" si="662"/>
        <v>0</v>
      </c>
      <c r="AG214" s="228">
        <f t="shared" si="662"/>
        <v>0</v>
      </c>
      <c r="AH214" s="230">
        <f t="shared" si="655"/>
        <v>0</v>
      </c>
      <c r="AI214" s="7" t="s">
        <v>59</v>
      </c>
      <c r="AJ214" s="167">
        <v>0</v>
      </c>
      <c r="AK214" s="133"/>
      <c r="AL214" s="340">
        <f>$AJ214*AL$126</f>
        <v>0</v>
      </c>
      <c r="AM214" s="340">
        <f t="shared" ref="AM214:AW214" si="663">$AJ214*AM$126</f>
        <v>0</v>
      </c>
      <c r="AN214" s="340">
        <f t="shared" si="663"/>
        <v>0</v>
      </c>
      <c r="AO214" s="340">
        <f t="shared" si="663"/>
        <v>0</v>
      </c>
      <c r="AP214" s="340">
        <f t="shared" si="663"/>
        <v>0</v>
      </c>
      <c r="AQ214" s="340">
        <f t="shared" si="663"/>
        <v>0</v>
      </c>
      <c r="AR214" s="340">
        <f t="shared" si="663"/>
        <v>0</v>
      </c>
      <c r="AS214" s="340">
        <f t="shared" si="663"/>
        <v>0</v>
      </c>
      <c r="AT214" s="340">
        <f t="shared" si="663"/>
        <v>0</v>
      </c>
      <c r="AU214" s="340">
        <f t="shared" si="663"/>
        <v>0</v>
      </c>
      <c r="AV214" s="340">
        <f t="shared" si="663"/>
        <v>0</v>
      </c>
      <c r="AW214" s="340">
        <f t="shared" si="663"/>
        <v>0</v>
      </c>
      <c r="AX214" s="341">
        <f t="shared" si="657"/>
        <v>0</v>
      </c>
      <c r="AY214" s="7" t="s">
        <v>59</v>
      </c>
      <c r="AZ214" s="167">
        <v>100</v>
      </c>
      <c r="BA214" s="133"/>
      <c r="BB214" s="427">
        <f>$AZ214*BB$126</f>
        <v>5000</v>
      </c>
      <c r="BC214" s="427">
        <f t="shared" ref="BC214:BM214" si="664">$AZ214*BC$126</f>
        <v>5000</v>
      </c>
      <c r="BD214" s="427">
        <f t="shared" si="664"/>
        <v>5000</v>
      </c>
      <c r="BE214" s="427">
        <f t="shared" si="664"/>
        <v>5000</v>
      </c>
      <c r="BF214" s="427">
        <f t="shared" si="664"/>
        <v>5000</v>
      </c>
      <c r="BG214" s="427">
        <f t="shared" si="664"/>
        <v>5000</v>
      </c>
      <c r="BH214" s="427">
        <f t="shared" si="664"/>
        <v>5000</v>
      </c>
      <c r="BI214" s="427">
        <f t="shared" si="664"/>
        <v>5000</v>
      </c>
      <c r="BJ214" s="427">
        <f t="shared" si="664"/>
        <v>5000</v>
      </c>
      <c r="BK214" s="427">
        <f t="shared" si="664"/>
        <v>5000</v>
      </c>
      <c r="BL214" s="427">
        <f t="shared" si="664"/>
        <v>5000</v>
      </c>
      <c r="BM214" s="427">
        <f t="shared" si="664"/>
        <v>5000</v>
      </c>
      <c r="BN214" s="428">
        <f t="shared" si="659"/>
        <v>60000</v>
      </c>
      <c r="BO214" s="7" t="s">
        <v>59</v>
      </c>
      <c r="BP214" s="167">
        <v>100</v>
      </c>
      <c r="BQ214" s="133"/>
      <c r="BR214" s="427">
        <f>$BP214*BR$126</f>
        <v>5000</v>
      </c>
      <c r="BS214" s="427">
        <f t="shared" ref="BS214:CC214" si="665">$BP214*BS$126</f>
        <v>5000</v>
      </c>
      <c r="BT214" s="427">
        <f t="shared" si="665"/>
        <v>5000</v>
      </c>
      <c r="BU214" s="427">
        <f t="shared" si="665"/>
        <v>5000</v>
      </c>
      <c r="BV214" s="427">
        <f t="shared" si="665"/>
        <v>5000</v>
      </c>
      <c r="BW214" s="427">
        <f t="shared" si="665"/>
        <v>5000</v>
      </c>
      <c r="BX214" s="427">
        <f t="shared" si="665"/>
        <v>5000</v>
      </c>
      <c r="BY214" s="427">
        <f t="shared" si="665"/>
        <v>5000</v>
      </c>
      <c r="BZ214" s="427">
        <f t="shared" si="665"/>
        <v>5000</v>
      </c>
      <c r="CA214" s="427">
        <f t="shared" si="665"/>
        <v>5000</v>
      </c>
      <c r="CB214" s="427">
        <f t="shared" si="665"/>
        <v>5000</v>
      </c>
      <c r="CC214" s="427">
        <f t="shared" si="665"/>
        <v>5000</v>
      </c>
      <c r="CD214" s="428">
        <f t="shared" si="626"/>
        <v>60000</v>
      </c>
      <c r="CG214" s="517"/>
    </row>
    <row r="215" spans="2:85" outlineLevel="1" x14ac:dyDescent="0.2">
      <c r="B215" s="50" t="s">
        <v>73</v>
      </c>
      <c r="C215" s="7" t="s">
        <v>59</v>
      </c>
      <c r="D215" s="167">
        <v>0</v>
      </c>
      <c r="E215" s="133"/>
      <c r="F215" s="139">
        <f t="shared" si="661"/>
        <v>0</v>
      </c>
      <c r="G215" s="139">
        <f t="shared" si="661"/>
        <v>0</v>
      </c>
      <c r="H215" s="139">
        <f t="shared" si="661"/>
        <v>0</v>
      </c>
      <c r="I215" s="139">
        <f t="shared" si="661"/>
        <v>0</v>
      </c>
      <c r="J215" s="139">
        <f t="shared" si="661"/>
        <v>0</v>
      </c>
      <c r="K215" s="139">
        <f t="shared" si="661"/>
        <v>0</v>
      </c>
      <c r="L215" s="139">
        <f t="shared" si="661"/>
        <v>0</v>
      </c>
      <c r="M215" s="139">
        <f t="shared" si="661"/>
        <v>0</v>
      </c>
      <c r="N215" s="139">
        <f t="shared" si="661"/>
        <v>0</v>
      </c>
      <c r="O215" s="139">
        <f t="shared" si="661"/>
        <v>0</v>
      </c>
      <c r="P215" s="139">
        <f t="shared" si="661"/>
        <v>0</v>
      </c>
      <c r="Q215" s="139">
        <f t="shared" si="661"/>
        <v>0</v>
      </c>
      <c r="R215" s="142">
        <f t="shared" si="618"/>
        <v>0</v>
      </c>
      <c r="S215" s="7" t="s">
        <v>59</v>
      </c>
      <c r="T215" s="167">
        <v>2000</v>
      </c>
      <c r="U215" s="133"/>
      <c r="V215" s="228">
        <f>$T215*V$126</f>
        <v>0</v>
      </c>
      <c r="W215" s="228">
        <f t="shared" si="662"/>
        <v>0</v>
      </c>
      <c r="X215" s="228">
        <v>0</v>
      </c>
      <c r="Y215" s="228">
        <v>0</v>
      </c>
      <c r="Z215" s="228">
        <v>0</v>
      </c>
      <c r="AA215" s="228">
        <v>0</v>
      </c>
      <c r="AB215" s="228">
        <v>0</v>
      </c>
      <c r="AC215" s="228">
        <v>0</v>
      </c>
      <c r="AD215" s="228">
        <v>0</v>
      </c>
      <c r="AE215" s="228">
        <f>$T$215</f>
        <v>2000</v>
      </c>
      <c r="AF215" s="228">
        <f>$T$215</f>
        <v>2000</v>
      </c>
      <c r="AG215" s="228">
        <f>$T$215</f>
        <v>2000</v>
      </c>
      <c r="AH215" s="230">
        <f t="shared" si="655"/>
        <v>6000</v>
      </c>
      <c r="AI215" s="7" t="s">
        <v>59</v>
      </c>
      <c r="AJ215" s="167">
        <v>2000</v>
      </c>
      <c r="AK215" s="133"/>
      <c r="AL215" s="340">
        <f>$AJ215</f>
        <v>2000</v>
      </c>
      <c r="AM215" s="340">
        <f t="shared" ref="AM215:AW215" si="666">$AJ215</f>
        <v>2000</v>
      </c>
      <c r="AN215" s="340">
        <f t="shared" si="666"/>
        <v>2000</v>
      </c>
      <c r="AO215" s="340">
        <f t="shared" si="666"/>
        <v>2000</v>
      </c>
      <c r="AP215" s="340">
        <f t="shared" si="666"/>
        <v>2000</v>
      </c>
      <c r="AQ215" s="340">
        <f t="shared" si="666"/>
        <v>2000</v>
      </c>
      <c r="AR215" s="340">
        <f t="shared" si="666"/>
        <v>2000</v>
      </c>
      <c r="AS215" s="340">
        <f t="shared" si="666"/>
        <v>2000</v>
      </c>
      <c r="AT215" s="340">
        <f t="shared" si="666"/>
        <v>2000</v>
      </c>
      <c r="AU215" s="340">
        <f t="shared" si="666"/>
        <v>2000</v>
      </c>
      <c r="AV215" s="340">
        <f t="shared" si="666"/>
        <v>2000</v>
      </c>
      <c r="AW215" s="340">
        <f t="shared" si="666"/>
        <v>2000</v>
      </c>
      <c r="AX215" s="341">
        <f t="shared" si="657"/>
        <v>24000</v>
      </c>
      <c r="AY215" s="7" t="s">
        <v>59</v>
      </c>
      <c r="AZ215" s="167">
        <v>5000</v>
      </c>
      <c r="BA215" s="133"/>
      <c r="BB215" s="427">
        <f>$AZ215</f>
        <v>5000</v>
      </c>
      <c r="BC215" s="427">
        <f t="shared" ref="BC215:BM215" si="667">$AZ215</f>
        <v>5000</v>
      </c>
      <c r="BD215" s="427">
        <f t="shared" si="667"/>
        <v>5000</v>
      </c>
      <c r="BE215" s="427">
        <f t="shared" si="667"/>
        <v>5000</v>
      </c>
      <c r="BF215" s="427">
        <f t="shared" si="667"/>
        <v>5000</v>
      </c>
      <c r="BG215" s="427">
        <f t="shared" si="667"/>
        <v>5000</v>
      </c>
      <c r="BH215" s="427">
        <f t="shared" si="667"/>
        <v>5000</v>
      </c>
      <c r="BI215" s="427">
        <f t="shared" si="667"/>
        <v>5000</v>
      </c>
      <c r="BJ215" s="427">
        <f t="shared" si="667"/>
        <v>5000</v>
      </c>
      <c r="BK215" s="427">
        <f t="shared" si="667"/>
        <v>5000</v>
      </c>
      <c r="BL215" s="427">
        <f t="shared" si="667"/>
        <v>5000</v>
      </c>
      <c r="BM215" s="427">
        <f t="shared" si="667"/>
        <v>5000</v>
      </c>
      <c r="BN215" s="428">
        <f t="shared" si="659"/>
        <v>60000</v>
      </c>
      <c r="BO215" s="7" t="s">
        <v>59</v>
      </c>
      <c r="BP215" s="167">
        <v>5000</v>
      </c>
      <c r="BQ215" s="133"/>
      <c r="BR215" s="427">
        <f>$BP215</f>
        <v>5000</v>
      </c>
      <c r="BS215" s="427">
        <f t="shared" ref="BS215:CC215" si="668">$BP215</f>
        <v>5000</v>
      </c>
      <c r="BT215" s="427">
        <f t="shared" si="668"/>
        <v>5000</v>
      </c>
      <c r="BU215" s="427">
        <f t="shared" si="668"/>
        <v>5000</v>
      </c>
      <c r="BV215" s="427">
        <f t="shared" si="668"/>
        <v>5000</v>
      </c>
      <c r="BW215" s="427">
        <f t="shared" si="668"/>
        <v>5000</v>
      </c>
      <c r="BX215" s="427">
        <f t="shared" si="668"/>
        <v>5000</v>
      </c>
      <c r="BY215" s="427">
        <f t="shared" si="668"/>
        <v>5000</v>
      </c>
      <c r="BZ215" s="427">
        <f t="shared" si="668"/>
        <v>5000</v>
      </c>
      <c r="CA215" s="427">
        <f t="shared" si="668"/>
        <v>5000</v>
      </c>
      <c r="CB215" s="427">
        <f t="shared" si="668"/>
        <v>5000</v>
      </c>
      <c r="CC215" s="427">
        <f t="shared" si="668"/>
        <v>5000</v>
      </c>
      <c r="CD215" s="428">
        <f t="shared" si="626"/>
        <v>60000</v>
      </c>
      <c r="CG215" s="517"/>
    </row>
    <row r="216" spans="2:85" x14ac:dyDescent="0.2">
      <c r="B216" s="13" t="s">
        <v>57</v>
      </c>
      <c r="C216" s="7"/>
      <c r="D216" s="8"/>
      <c r="F216" s="138">
        <f t="shared" ref="F216:P216" si="669">SUM(F200:F215)</f>
        <v>0</v>
      </c>
      <c r="G216" s="139">
        <f t="shared" si="669"/>
        <v>0</v>
      </c>
      <c r="H216" s="139">
        <f t="shared" si="669"/>
        <v>0</v>
      </c>
      <c r="I216" s="139">
        <f t="shared" si="669"/>
        <v>0</v>
      </c>
      <c r="J216" s="139">
        <f t="shared" si="669"/>
        <v>0</v>
      </c>
      <c r="K216" s="139">
        <f t="shared" si="669"/>
        <v>0</v>
      </c>
      <c r="L216" s="139">
        <f t="shared" si="669"/>
        <v>0</v>
      </c>
      <c r="M216" s="139">
        <f t="shared" si="669"/>
        <v>0</v>
      </c>
      <c r="N216" s="139">
        <f t="shared" si="669"/>
        <v>0</v>
      </c>
      <c r="O216" s="139">
        <f t="shared" si="669"/>
        <v>500</v>
      </c>
      <c r="P216" s="139">
        <f t="shared" si="669"/>
        <v>500</v>
      </c>
      <c r="Q216" s="140">
        <f>SUM(Q200:Q215)</f>
        <v>500</v>
      </c>
      <c r="R216" s="142">
        <f>SUM(F216:Q216)</f>
        <v>1500</v>
      </c>
      <c r="S216" s="7"/>
      <c r="T216" s="8"/>
      <c r="U216" s="1"/>
      <c r="V216" s="249">
        <f>SUM(V200:V215)</f>
        <v>800</v>
      </c>
      <c r="W216" s="228">
        <f t="shared" ref="W216:AG216" si="670">SUM(W200:W215)</f>
        <v>800</v>
      </c>
      <c r="X216" s="228">
        <f t="shared" si="670"/>
        <v>800</v>
      </c>
      <c r="Y216" s="228">
        <f t="shared" si="670"/>
        <v>800</v>
      </c>
      <c r="Z216" s="228">
        <f t="shared" si="670"/>
        <v>800</v>
      </c>
      <c r="AA216" s="228">
        <f t="shared" si="670"/>
        <v>800</v>
      </c>
      <c r="AB216" s="228">
        <f t="shared" si="670"/>
        <v>5000</v>
      </c>
      <c r="AC216" s="228">
        <f t="shared" si="670"/>
        <v>10000</v>
      </c>
      <c r="AD216" s="228">
        <f t="shared" si="670"/>
        <v>10000</v>
      </c>
      <c r="AE216" s="228">
        <f t="shared" si="670"/>
        <v>12770</v>
      </c>
      <c r="AF216" s="228">
        <f t="shared" si="670"/>
        <v>12770</v>
      </c>
      <c r="AG216" s="250">
        <f t="shared" si="670"/>
        <v>12770</v>
      </c>
      <c r="AH216" s="230">
        <f t="shared" si="655"/>
        <v>68110</v>
      </c>
      <c r="AI216" s="7"/>
      <c r="AJ216" s="8"/>
      <c r="AK216" s="1"/>
      <c r="AL216" s="342">
        <f t="shared" ref="AL216:AV216" si="671">SUM(AL200:AL215)</f>
        <v>16070</v>
      </c>
      <c r="AM216" s="340">
        <f t="shared" si="671"/>
        <v>16070</v>
      </c>
      <c r="AN216" s="340">
        <f t="shared" si="671"/>
        <v>16070</v>
      </c>
      <c r="AO216" s="340">
        <f t="shared" si="671"/>
        <v>16070</v>
      </c>
      <c r="AP216" s="340">
        <f t="shared" si="671"/>
        <v>16070</v>
      </c>
      <c r="AQ216" s="340">
        <f t="shared" si="671"/>
        <v>16070</v>
      </c>
      <c r="AR216" s="340">
        <f t="shared" si="671"/>
        <v>16130</v>
      </c>
      <c r="AS216" s="340">
        <f t="shared" si="671"/>
        <v>16130</v>
      </c>
      <c r="AT216" s="340">
        <f t="shared" si="671"/>
        <v>16130</v>
      </c>
      <c r="AU216" s="340">
        <f t="shared" si="671"/>
        <v>16130</v>
      </c>
      <c r="AV216" s="340">
        <f t="shared" si="671"/>
        <v>16130</v>
      </c>
      <c r="AW216" s="360">
        <f>SUM(AW200:AW215)</f>
        <v>16130</v>
      </c>
      <c r="AX216" s="341">
        <f t="shared" si="657"/>
        <v>193200</v>
      </c>
      <c r="AY216" s="7"/>
      <c r="AZ216" s="8"/>
      <c r="BA216" s="1"/>
      <c r="BB216" s="429">
        <f t="shared" ref="BB216:BM216" si="672">SUM(BB200:BB215)</f>
        <v>116000</v>
      </c>
      <c r="BC216" s="427">
        <f t="shared" si="672"/>
        <v>116000</v>
      </c>
      <c r="BD216" s="427">
        <f t="shared" si="672"/>
        <v>116000</v>
      </c>
      <c r="BE216" s="427">
        <f t="shared" si="672"/>
        <v>116000</v>
      </c>
      <c r="BF216" s="427">
        <f t="shared" si="672"/>
        <v>116000</v>
      </c>
      <c r="BG216" s="427">
        <f t="shared" si="672"/>
        <v>116000</v>
      </c>
      <c r="BH216" s="427">
        <f t="shared" si="672"/>
        <v>116000</v>
      </c>
      <c r="BI216" s="427">
        <f t="shared" si="672"/>
        <v>116000</v>
      </c>
      <c r="BJ216" s="427">
        <f t="shared" si="672"/>
        <v>116000</v>
      </c>
      <c r="BK216" s="427">
        <f t="shared" si="672"/>
        <v>116000</v>
      </c>
      <c r="BL216" s="427">
        <f t="shared" si="672"/>
        <v>116000</v>
      </c>
      <c r="BM216" s="448">
        <f t="shared" si="672"/>
        <v>116000</v>
      </c>
      <c r="BN216" s="428">
        <f t="shared" si="659"/>
        <v>1392000</v>
      </c>
      <c r="BO216" s="7"/>
      <c r="BP216" s="8"/>
      <c r="BQ216" s="1"/>
      <c r="BR216" s="429">
        <f t="shared" ref="BR216:CC216" si="673">SUM(BR200:BR215)</f>
        <v>116000</v>
      </c>
      <c r="BS216" s="427">
        <f t="shared" si="673"/>
        <v>116000</v>
      </c>
      <c r="BT216" s="427">
        <f t="shared" si="673"/>
        <v>116000</v>
      </c>
      <c r="BU216" s="427">
        <f t="shared" si="673"/>
        <v>116000</v>
      </c>
      <c r="BV216" s="427">
        <f t="shared" si="673"/>
        <v>116000</v>
      </c>
      <c r="BW216" s="427">
        <f t="shared" si="673"/>
        <v>116000</v>
      </c>
      <c r="BX216" s="427">
        <f>SUM(BX200:BX215)</f>
        <v>116000</v>
      </c>
      <c r="BY216" s="427">
        <f t="shared" si="673"/>
        <v>116000</v>
      </c>
      <c r="BZ216" s="427">
        <f t="shared" si="673"/>
        <v>116000</v>
      </c>
      <c r="CA216" s="427">
        <f t="shared" si="673"/>
        <v>116000</v>
      </c>
      <c r="CB216" s="427">
        <f t="shared" si="673"/>
        <v>116000</v>
      </c>
      <c r="CC216" s="448">
        <f t="shared" si="673"/>
        <v>116000</v>
      </c>
      <c r="CD216" s="428">
        <f t="shared" si="626"/>
        <v>1392000</v>
      </c>
      <c r="CG216" s="517"/>
    </row>
    <row r="217" spans="2:85" x14ac:dyDescent="0.2">
      <c r="B217" s="13" t="s">
        <v>43</v>
      </c>
      <c r="C217" s="7"/>
      <c r="D217" s="8"/>
      <c r="F217" s="139">
        <f t="shared" ref="F217:P217" si="674">F147+F190+F198+F216+F197</f>
        <v>0</v>
      </c>
      <c r="G217" s="139">
        <f t="shared" si="674"/>
        <v>0</v>
      </c>
      <c r="H217" s="139">
        <f t="shared" si="674"/>
        <v>0</v>
      </c>
      <c r="I217" s="139">
        <f t="shared" si="674"/>
        <v>0</v>
      </c>
      <c r="J217" s="139">
        <f t="shared" si="674"/>
        <v>0</v>
      </c>
      <c r="K217" s="139">
        <f t="shared" si="674"/>
        <v>0</v>
      </c>
      <c r="L217" s="139">
        <f t="shared" si="674"/>
        <v>0</v>
      </c>
      <c r="M217" s="139">
        <f t="shared" si="674"/>
        <v>0</v>
      </c>
      <c r="N217" s="139">
        <f t="shared" si="674"/>
        <v>0</v>
      </c>
      <c r="O217" s="139">
        <f t="shared" si="674"/>
        <v>500</v>
      </c>
      <c r="P217" s="139">
        <f t="shared" si="674"/>
        <v>500</v>
      </c>
      <c r="Q217" s="139">
        <f>Q147+Q190+Q198+Q216+Q197</f>
        <v>500</v>
      </c>
      <c r="R217" s="142">
        <f t="shared" si="618"/>
        <v>1500</v>
      </c>
      <c r="S217" s="518"/>
      <c r="T217" s="8"/>
      <c r="U217" s="1"/>
      <c r="V217" s="228">
        <f>V147+V190+V198+V216+V197</f>
        <v>800</v>
      </c>
      <c r="W217" s="228">
        <f t="shared" ref="W217:AF217" si="675">W147+W190+W198+W216+W197</f>
        <v>800</v>
      </c>
      <c r="X217" s="228">
        <f t="shared" si="675"/>
        <v>800</v>
      </c>
      <c r="Y217" s="228">
        <f t="shared" si="675"/>
        <v>27666.666666666672</v>
      </c>
      <c r="Z217" s="228">
        <f t="shared" si="675"/>
        <v>27666.666666666672</v>
      </c>
      <c r="AA217" s="228">
        <f t="shared" si="675"/>
        <v>27666.666666666672</v>
      </c>
      <c r="AB217" s="228">
        <f t="shared" si="675"/>
        <v>71013.333333333343</v>
      </c>
      <c r="AC217" s="228">
        <f t="shared" si="675"/>
        <v>76066.333333333343</v>
      </c>
      <c r="AD217" s="228">
        <f t="shared" si="675"/>
        <v>76066.333333333343</v>
      </c>
      <c r="AE217" s="228">
        <f t="shared" si="675"/>
        <v>119817.66666666667</v>
      </c>
      <c r="AF217" s="228">
        <f t="shared" si="675"/>
        <v>119817.66666666667</v>
      </c>
      <c r="AG217" s="228">
        <f>AG147+AG190+AG198+AG216+AG197</f>
        <v>119817.66666666667</v>
      </c>
      <c r="AH217" s="230">
        <f>SUM(V217:AG217)</f>
        <v>667999</v>
      </c>
      <c r="AI217" s="7"/>
      <c r="AJ217" s="8"/>
      <c r="AK217" s="1"/>
      <c r="AL217" s="340">
        <f t="shared" ref="AL217:AV217" si="676">AL147+AL190+AL198+AL216+AL197</f>
        <v>304896.66666666669</v>
      </c>
      <c r="AM217" s="340">
        <f t="shared" si="676"/>
        <v>302896.66666666669</v>
      </c>
      <c r="AN217" s="340">
        <f t="shared" si="676"/>
        <v>302896.66666666669</v>
      </c>
      <c r="AO217" s="340">
        <f t="shared" si="676"/>
        <v>302896.66666666669</v>
      </c>
      <c r="AP217" s="340">
        <f t="shared" si="676"/>
        <v>302896.66666666669</v>
      </c>
      <c r="AQ217" s="340">
        <f t="shared" si="676"/>
        <v>302896.66666666669</v>
      </c>
      <c r="AR217" s="340">
        <f t="shared" si="676"/>
        <v>324970</v>
      </c>
      <c r="AS217" s="340">
        <f t="shared" si="676"/>
        <v>325079</v>
      </c>
      <c r="AT217" s="340">
        <f t="shared" si="676"/>
        <v>325079</v>
      </c>
      <c r="AU217" s="340">
        <f t="shared" si="676"/>
        <v>325079</v>
      </c>
      <c r="AV217" s="340">
        <f t="shared" si="676"/>
        <v>325079</v>
      </c>
      <c r="AW217" s="340">
        <f>AW147+AW190+AW198+AW216+AW197</f>
        <v>325079</v>
      </c>
      <c r="AX217" s="341">
        <f>SUM(AL217:AW217)</f>
        <v>3769745</v>
      </c>
      <c r="AY217" s="7"/>
      <c r="AZ217" s="8"/>
      <c r="BA217" s="1"/>
      <c r="BB217" s="427">
        <f>BB147+BB190+BB198+BB216+BB197</f>
        <v>999313.33333333337</v>
      </c>
      <c r="BC217" s="427">
        <f t="shared" ref="BC217:BM217" si="677">BC147+BC190+BC198+BC216+BC197</f>
        <v>999313.33333333337</v>
      </c>
      <c r="BD217" s="427">
        <f t="shared" si="677"/>
        <v>999313.33333333337</v>
      </c>
      <c r="BE217" s="427">
        <f t="shared" si="677"/>
        <v>999313.33333333337</v>
      </c>
      <c r="BF217" s="427">
        <f t="shared" si="677"/>
        <v>999313.33333333337</v>
      </c>
      <c r="BG217" s="427">
        <f t="shared" si="677"/>
        <v>999313.33333333337</v>
      </c>
      <c r="BH217" s="427">
        <f t="shared" si="677"/>
        <v>999313.33333333337</v>
      </c>
      <c r="BI217" s="427">
        <f t="shared" si="677"/>
        <v>999538.33333333337</v>
      </c>
      <c r="BJ217" s="427">
        <f t="shared" si="677"/>
        <v>999538.33333333337</v>
      </c>
      <c r="BK217" s="427">
        <f t="shared" si="677"/>
        <v>999538.33333333337</v>
      </c>
      <c r="BL217" s="427">
        <f t="shared" si="677"/>
        <v>999538.33333333337</v>
      </c>
      <c r="BM217" s="427">
        <f t="shared" si="677"/>
        <v>999538.33333333337</v>
      </c>
      <c r="BN217" s="428">
        <f t="shared" si="659"/>
        <v>11992885.000000002</v>
      </c>
      <c r="BO217" s="7"/>
      <c r="BP217" s="8"/>
      <c r="BQ217" s="1"/>
      <c r="BR217" s="427">
        <f t="shared" ref="BR217:CC217" si="678">BR147+BR190+BR198+BR216+BR197</f>
        <v>999313.33333333337</v>
      </c>
      <c r="BS217" s="427">
        <f t="shared" si="678"/>
        <v>999313.33333333337</v>
      </c>
      <c r="BT217" s="427">
        <f t="shared" si="678"/>
        <v>999313.33333333337</v>
      </c>
      <c r="BU217" s="427">
        <f t="shared" si="678"/>
        <v>999313.33333333337</v>
      </c>
      <c r="BV217" s="427">
        <f t="shared" si="678"/>
        <v>999313.33333333337</v>
      </c>
      <c r="BW217" s="427">
        <f t="shared" si="678"/>
        <v>999313.33333333337</v>
      </c>
      <c r="BX217" s="427">
        <f>BX147+BX190+BX198+BX216+BX197</f>
        <v>999313.33333333337</v>
      </c>
      <c r="BY217" s="427">
        <f t="shared" si="678"/>
        <v>999538.33333333337</v>
      </c>
      <c r="BZ217" s="427">
        <f t="shared" si="678"/>
        <v>999538.33333333337</v>
      </c>
      <c r="CA217" s="427">
        <f t="shared" si="678"/>
        <v>999538.33333333337</v>
      </c>
      <c r="CB217" s="427">
        <f t="shared" si="678"/>
        <v>999538.33333333337</v>
      </c>
      <c r="CC217" s="427">
        <f t="shared" si="678"/>
        <v>999538.33333333337</v>
      </c>
      <c r="CD217" s="428">
        <f t="shared" si="626"/>
        <v>11992885.000000002</v>
      </c>
      <c r="CG217" s="517"/>
    </row>
    <row r="218" spans="2:85" x14ac:dyDescent="0.2">
      <c r="B218" s="13" t="s">
        <v>74</v>
      </c>
      <c r="C218" s="7"/>
      <c r="D218" s="8"/>
      <c r="F218" s="138">
        <f t="shared" ref="F218:Q218" si="679">F135-F217</f>
        <v>0</v>
      </c>
      <c r="G218" s="139">
        <f t="shared" si="679"/>
        <v>0</v>
      </c>
      <c r="H218" s="139">
        <f t="shared" si="679"/>
        <v>0</v>
      </c>
      <c r="I218" s="139">
        <f t="shared" si="679"/>
        <v>0</v>
      </c>
      <c r="J218" s="139">
        <f t="shared" si="679"/>
        <v>0</v>
      </c>
      <c r="K218" s="139">
        <f t="shared" si="679"/>
        <v>0</v>
      </c>
      <c r="L218" s="139">
        <f t="shared" si="679"/>
        <v>0</v>
      </c>
      <c r="M218" s="139">
        <f t="shared" si="679"/>
        <v>0</v>
      </c>
      <c r="N218" s="139">
        <f t="shared" si="679"/>
        <v>0</v>
      </c>
      <c r="O218" s="139">
        <f t="shared" si="679"/>
        <v>-500</v>
      </c>
      <c r="P218" s="139">
        <f t="shared" si="679"/>
        <v>-500</v>
      </c>
      <c r="Q218" s="140">
        <f t="shared" si="679"/>
        <v>-500</v>
      </c>
      <c r="R218" s="142">
        <f t="shared" si="618"/>
        <v>-1500</v>
      </c>
      <c r="S218" s="7"/>
      <c r="T218" s="8"/>
      <c r="U218" s="1"/>
      <c r="V218" s="249">
        <f t="shared" ref="V218:AG218" si="680">V135-V217</f>
        <v>-800</v>
      </c>
      <c r="W218" s="228">
        <f t="shared" si="680"/>
        <v>-800</v>
      </c>
      <c r="X218" s="228">
        <f t="shared" si="680"/>
        <v>-800</v>
      </c>
      <c r="Y218" s="228">
        <f t="shared" si="680"/>
        <v>-27666.666666666672</v>
      </c>
      <c r="Z218" s="228">
        <f t="shared" si="680"/>
        <v>-27666.666666666672</v>
      </c>
      <c r="AA218" s="228">
        <f t="shared" si="680"/>
        <v>-27666.666666666672</v>
      </c>
      <c r="AB218" s="228">
        <f t="shared" si="680"/>
        <v>-71013.333333333343</v>
      </c>
      <c r="AC218" s="228">
        <f t="shared" si="680"/>
        <v>-76066.333333333343</v>
      </c>
      <c r="AD218" s="228">
        <f t="shared" si="680"/>
        <v>-76066.333333333343</v>
      </c>
      <c r="AE218" s="228">
        <f t="shared" si="680"/>
        <v>-119288.17666666667</v>
      </c>
      <c r="AF218" s="228">
        <f t="shared" si="680"/>
        <v>-118322.20016666668</v>
      </c>
      <c r="AG218" s="250">
        <f t="shared" si="680"/>
        <v>-117505.85679166667</v>
      </c>
      <c r="AH218" s="230">
        <f t="shared" si="655"/>
        <v>-663662.23362500011</v>
      </c>
      <c r="AI218" s="7"/>
      <c r="AJ218" s="8"/>
      <c r="AK218" s="1"/>
      <c r="AL218" s="342">
        <f t="shared" ref="AL218:AV218" si="681">AL135-AL217</f>
        <v>-252581.45989166669</v>
      </c>
      <c r="AM218" s="340">
        <f t="shared" si="681"/>
        <v>-186489.47578854163</v>
      </c>
      <c r="AN218" s="340">
        <f t="shared" si="681"/>
        <v>-137949.95884830729</v>
      </c>
      <c r="AO218" s="340">
        <f t="shared" si="681"/>
        <v>-101117.7066256023</v>
      </c>
      <c r="AP218" s="340">
        <f t="shared" si="681"/>
        <v>-73165.293180735258</v>
      </c>
      <c r="AQ218" s="340">
        <f t="shared" si="681"/>
        <v>-51943.823516476667</v>
      </c>
      <c r="AR218" s="340">
        <f t="shared" si="681"/>
        <v>-57773.561943583773</v>
      </c>
      <c r="AS218" s="340">
        <f t="shared" si="681"/>
        <v>-45485.751050635765</v>
      </c>
      <c r="AT218" s="340">
        <f t="shared" si="681"/>
        <v>-35974.289569306187</v>
      </c>
      <c r="AU218" s="340">
        <f t="shared" si="681"/>
        <v>-28726.01317314303</v>
      </c>
      <c r="AV218" s="340">
        <f t="shared" si="681"/>
        <v>-23062.24652650021</v>
      </c>
      <c r="AW218" s="360">
        <f>AW135-AW217</f>
        <v>-18700.116510687629</v>
      </c>
      <c r="AX218" s="341">
        <f t="shared" si="657"/>
        <v>-1012969.6966251865</v>
      </c>
      <c r="AY218" s="7"/>
      <c r="AZ218" s="8"/>
      <c r="BA218" s="1"/>
      <c r="BB218" s="429">
        <f t="shared" ref="BB218:BM218" si="682">BB135-BB217</f>
        <v>-637167.56967462949</v>
      </c>
      <c r="BC218" s="427">
        <f t="shared" si="682"/>
        <v>-499270.24553474505</v>
      </c>
      <c r="BD218" s="427">
        <f t="shared" si="682"/>
        <v>-394849.10368734668</v>
      </c>
      <c r="BE218" s="427">
        <f t="shared" si="682"/>
        <v>-315626.37697087275</v>
      </c>
      <c r="BF218" s="427">
        <f t="shared" si="682"/>
        <v>-255467.91623145784</v>
      </c>
      <c r="BG218" s="427">
        <f t="shared" si="682"/>
        <v>-209668.70232197025</v>
      </c>
      <c r="BH218" s="427">
        <f t="shared" si="682"/>
        <v>-174714.66675116832</v>
      </c>
      <c r="BI218" s="427">
        <f t="shared" si="682"/>
        <v>-148209.97760171699</v>
      </c>
      <c r="BJ218" s="427">
        <f t="shared" si="682"/>
        <v>-127738.86649594666</v>
      </c>
      <c r="BK218" s="427">
        <f t="shared" si="682"/>
        <v>-111917.92004089779</v>
      </c>
      <c r="BL218" s="427">
        <f t="shared" si="682"/>
        <v>-99793.754530229955</v>
      </c>
      <c r="BM218" s="448">
        <f t="shared" si="682"/>
        <v>-90353.544920895831</v>
      </c>
      <c r="BN218" s="428">
        <f t="shared" si="659"/>
        <v>-3064778.6447618781</v>
      </c>
      <c r="BO218" s="7"/>
      <c r="BP218" s="8"/>
      <c r="BQ218" s="1"/>
      <c r="BR218" s="429">
        <f t="shared" ref="BR218:CC218" si="683">BR135-BR217</f>
        <v>38832.467761577689</v>
      </c>
      <c r="BS218" s="427">
        <f t="shared" si="683"/>
        <v>172159.34953721368</v>
      </c>
      <c r="BT218" s="427">
        <f t="shared" si="683"/>
        <v>273586.05975339503</v>
      </c>
      <c r="BU218" s="427">
        <f t="shared" si="683"/>
        <v>350828.69336755422</v>
      </c>
      <c r="BV218" s="427">
        <f t="shared" si="683"/>
        <v>409812.74232994334</v>
      </c>
      <c r="BW218" s="427">
        <f t="shared" si="683"/>
        <v>454971.34358453343</v>
      </c>
      <c r="BX218" s="427">
        <f t="shared" si="683"/>
        <v>489662.53358229983</v>
      </c>
      <c r="BY218" s="427">
        <f t="shared" si="683"/>
        <v>516182.82751784625</v>
      </c>
      <c r="BZ218" s="427">
        <f t="shared" si="683"/>
        <v>536846.20711144863</v>
      </c>
      <c r="CA218" s="427">
        <f t="shared" si="683"/>
        <v>552932.13790585136</v>
      </c>
      <c r="CB218" s="427">
        <f t="shared" si="683"/>
        <v>565407.24091345316</v>
      </c>
      <c r="CC218" s="427">
        <f t="shared" si="683"/>
        <v>575236.38572010456</v>
      </c>
      <c r="CD218" s="428">
        <f t="shared" si="626"/>
        <v>4936457.9890852217</v>
      </c>
      <c r="CG218" s="517"/>
    </row>
    <row r="219" spans="2:85" x14ac:dyDescent="0.2">
      <c r="B219" s="43" t="s">
        <v>75</v>
      </c>
      <c r="C219" s="7"/>
      <c r="D219" s="8"/>
      <c r="F219" s="44" t="e">
        <f t="shared" ref="F219:R219" si="684">F218/F130</f>
        <v>#DIV/0!</v>
      </c>
      <c r="G219" s="45" t="e">
        <f t="shared" si="684"/>
        <v>#DIV/0!</v>
      </c>
      <c r="H219" s="45" t="e">
        <f t="shared" si="684"/>
        <v>#DIV/0!</v>
      </c>
      <c r="I219" s="45" t="e">
        <f t="shared" si="684"/>
        <v>#DIV/0!</v>
      </c>
      <c r="J219" s="45" t="e">
        <f t="shared" si="684"/>
        <v>#DIV/0!</v>
      </c>
      <c r="K219" s="45" t="e">
        <f t="shared" si="684"/>
        <v>#DIV/0!</v>
      </c>
      <c r="L219" s="45" t="e">
        <f t="shared" si="684"/>
        <v>#DIV/0!</v>
      </c>
      <c r="M219" s="45" t="e">
        <f t="shared" si="684"/>
        <v>#DIV/0!</v>
      </c>
      <c r="N219" s="45" t="e">
        <f t="shared" si="684"/>
        <v>#DIV/0!</v>
      </c>
      <c r="O219" s="45" t="e">
        <f t="shared" si="684"/>
        <v>#DIV/0!</v>
      </c>
      <c r="P219" s="45" t="e">
        <f t="shared" si="684"/>
        <v>#DIV/0!</v>
      </c>
      <c r="Q219" s="46" t="e">
        <f t="shared" si="684"/>
        <v>#DIV/0!</v>
      </c>
      <c r="R219" s="47" t="e">
        <f t="shared" si="684"/>
        <v>#DIV/0!</v>
      </c>
      <c r="S219" s="7"/>
      <c r="T219" s="8"/>
      <c r="U219" s="1"/>
      <c r="V219" s="260" t="e">
        <f t="shared" ref="V219:AH219" si="685">V218/V130</f>
        <v>#DIV/0!</v>
      </c>
      <c r="W219" s="261" t="e">
        <f t="shared" si="685"/>
        <v>#DIV/0!</v>
      </c>
      <c r="X219" s="261" t="e">
        <f t="shared" si="685"/>
        <v>#DIV/0!</v>
      </c>
      <c r="Y219" s="261" t="e">
        <f t="shared" si="685"/>
        <v>#DIV/0!</v>
      </c>
      <c r="Z219" s="261" t="e">
        <f t="shared" si="685"/>
        <v>#DIV/0!</v>
      </c>
      <c r="AA219" s="261" t="e">
        <f t="shared" si="685"/>
        <v>#DIV/0!</v>
      </c>
      <c r="AB219" s="261" t="e">
        <f t="shared" si="685"/>
        <v>#DIV/0!</v>
      </c>
      <c r="AC219" s="261" t="e">
        <f t="shared" si="685"/>
        <v>#DIV/0!</v>
      </c>
      <c r="AD219" s="261" t="e">
        <f t="shared" si="685"/>
        <v>#DIV/0!</v>
      </c>
      <c r="AE219" s="261">
        <f t="shared" si="685"/>
        <v>-18.77005064587123</v>
      </c>
      <c r="AF219" s="261">
        <f t="shared" si="685"/>
        <v>-6.7546956830788289</v>
      </c>
      <c r="AG219" s="262">
        <f t="shared" si="685"/>
        <v>-4.5225902289638338</v>
      </c>
      <c r="AH219" s="263">
        <f t="shared" si="685"/>
        <v>-13.312049095933912</v>
      </c>
      <c r="AI219" s="7"/>
      <c r="AJ219" s="8"/>
      <c r="AK219" s="1"/>
      <c r="AL219" s="370">
        <f t="shared" ref="AL219:AX219" si="686">AL218/AL130</f>
        <v>-2.1525109385450061</v>
      </c>
      <c r="AM219" s="371">
        <f t="shared" si="686"/>
        <v>-0.71428756159567985</v>
      </c>
      <c r="AN219" s="371">
        <f t="shared" si="686"/>
        <v>-0.37289667672555538</v>
      </c>
      <c r="AO219" s="371">
        <f t="shared" si="686"/>
        <v>-0.22344525711532315</v>
      </c>
      <c r="AP219" s="371">
        <f t="shared" si="686"/>
        <v>-0.14200795688896206</v>
      </c>
      <c r="AQ219" s="371">
        <f t="shared" si="686"/>
        <v>-9.2294753505380064E-2</v>
      </c>
      <c r="AR219" s="371">
        <f t="shared" si="686"/>
        <v>-9.6414071806636567E-2</v>
      </c>
      <c r="AS219" s="371">
        <f t="shared" si="686"/>
        <v>-7.2543223790678124E-2</v>
      </c>
      <c r="AT219" s="371">
        <f t="shared" si="686"/>
        <v>-5.548696148710569E-2</v>
      </c>
      <c r="AU219" s="371">
        <f t="shared" si="686"/>
        <v>-4.3224026538298689E-2</v>
      </c>
      <c r="AV219" s="371">
        <f t="shared" si="686"/>
        <v>-3.4051366352543334E-2</v>
      </c>
      <c r="AW219" s="372">
        <f t="shared" si="686"/>
        <v>-2.7217850839648072E-2</v>
      </c>
      <c r="AX219" s="373">
        <f t="shared" si="686"/>
        <v>-0.16384668797743962</v>
      </c>
      <c r="AY219" s="7"/>
      <c r="AZ219" s="8"/>
      <c r="BA219" s="1"/>
      <c r="BB219" s="459">
        <f t="shared" ref="BB219:BN219" si="687">BB218/BB130</f>
        <v>-0.80712443751330409</v>
      </c>
      <c r="BC219" s="460">
        <f t="shared" si="687"/>
        <v>-0.45804580779035325</v>
      </c>
      <c r="BD219" s="460">
        <f t="shared" si="687"/>
        <v>-0.29967582780706697</v>
      </c>
      <c r="BE219" s="460">
        <f t="shared" si="687"/>
        <v>-0.21179583099939323</v>
      </c>
      <c r="BF219" s="460">
        <f t="shared" si="687"/>
        <v>-0.15756688245870282</v>
      </c>
      <c r="BG219" s="460">
        <f t="shared" si="687"/>
        <v>-0.12182110908744029</v>
      </c>
      <c r="BH219" s="460">
        <f t="shared" si="687"/>
        <v>-9.721116949892887E-2</v>
      </c>
      <c r="BI219" s="460">
        <f t="shared" si="687"/>
        <v>-7.9876309537102202E-2</v>
      </c>
      <c r="BJ219" s="460">
        <f t="shared" si="687"/>
        <v>-6.7228237796925092E-2</v>
      </c>
      <c r="BK219" s="460">
        <f t="shared" si="687"/>
        <v>-5.7852829874725398E-2</v>
      </c>
      <c r="BL219" s="460">
        <f t="shared" si="687"/>
        <v>-5.089121322960892E-2</v>
      </c>
      <c r="BM219" s="461">
        <f t="shared" si="687"/>
        <v>-4.5599233664812604E-2</v>
      </c>
      <c r="BN219" s="462">
        <f t="shared" si="687"/>
        <v>-0.15749549886526046</v>
      </c>
      <c r="BO219" s="7"/>
      <c r="BP219" s="8"/>
      <c r="BQ219" s="1"/>
      <c r="BR219" s="459">
        <f t="shared" ref="BR219:CD219" si="688">BR218/BR130</f>
        <v>1.7182813491976288E-2</v>
      </c>
      <c r="BS219" s="460">
        <f t="shared" si="688"/>
        <v>6.7566013372195921E-2</v>
      </c>
      <c r="BT219" s="460">
        <f t="shared" si="688"/>
        <v>9.8880164989737396E-2</v>
      </c>
      <c r="BU219" s="460">
        <f t="shared" si="688"/>
        <v>0.11960499697108229</v>
      </c>
      <c r="BV219" s="460">
        <f t="shared" si="688"/>
        <v>0.13392348866478226</v>
      </c>
      <c r="BW219" s="460">
        <f t="shared" si="688"/>
        <v>0.14411734301427931</v>
      </c>
      <c r="BX219" s="460">
        <f t="shared" si="688"/>
        <v>0.15154103322061399</v>
      </c>
      <c r="BY219" s="460">
        <f t="shared" si="688"/>
        <v>0.15697388610998222</v>
      </c>
      <c r="BZ219" s="460">
        <f t="shared" si="688"/>
        <v>0.16110193621852112</v>
      </c>
      <c r="CA219" s="460">
        <f t="shared" si="688"/>
        <v>0.16424580599135136</v>
      </c>
      <c r="CB219" s="460">
        <f t="shared" si="688"/>
        <v>0.16664491877301849</v>
      </c>
      <c r="CC219" s="461">
        <f t="shared" si="688"/>
        <v>0.1685125363432835</v>
      </c>
      <c r="CD219" s="462">
        <f t="shared" si="688"/>
        <v>0.13432562179112142</v>
      </c>
      <c r="CG219" s="517"/>
    </row>
    <row r="220" spans="2:85" x14ac:dyDescent="0.2">
      <c r="B220" s="13" t="s">
        <v>76</v>
      </c>
      <c r="C220" s="7" t="s">
        <v>77</v>
      </c>
      <c r="D220" s="96">
        <v>0</v>
      </c>
      <c r="E220" s="135"/>
      <c r="F220" s="16">
        <f>$D220*(D257)</f>
        <v>0</v>
      </c>
      <c r="G220" s="16">
        <f t="shared" ref="G220:Q220" si="689">$D220*(F225)</f>
        <v>0</v>
      </c>
      <c r="H220" s="16">
        <f t="shared" si="689"/>
        <v>0</v>
      </c>
      <c r="I220" s="16">
        <f t="shared" si="689"/>
        <v>0</v>
      </c>
      <c r="J220" s="16">
        <f t="shared" si="689"/>
        <v>0</v>
      </c>
      <c r="K220" s="16">
        <f t="shared" si="689"/>
        <v>0</v>
      </c>
      <c r="L220" s="16">
        <f t="shared" si="689"/>
        <v>0</v>
      </c>
      <c r="M220" s="16">
        <f t="shared" si="689"/>
        <v>0</v>
      </c>
      <c r="N220" s="16">
        <f t="shared" si="689"/>
        <v>0</v>
      </c>
      <c r="O220" s="16">
        <f t="shared" si="689"/>
        <v>0</v>
      </c>
      <c r="P220" s="16">
        <f t="shared" si="689"/>
        <v>0</v>
      </c>
      <c r="Q220" s="16">
        <f t="shared" si="689"/>
        <v>0</v>
      </c>
      <c r="R220" s="17">
        <f>SUM(F220:Q220)</f>
        <v>0</v>
      </c>
      <c r="S220" s="7" t="s">
        <v>77</v>
      </c>
      <c r="T220" s="96">
        <v>1E-3</v>
      </c>
      <c r="U220" s="135"/>
      <c r="V220" s="235">
        <f>$D220*(T257)</f>
        <v>0</v>
      </c>
      <c r="W220" s="235">
        <f t="shared" ref="W220:AG220" si="690">$D220*(V225)</f>
        <v>0</v>
      </c>
      <c r="X220" s="235">
        <f t="shared" si="690"/>
        <v>0</v>
      </c>
      <c r="Y220" s="235">
        <f t="shared" si="690"/>
        <v>0</v>
      </c>
      <c r="Z220" s="235">
        <f t="shared" si="690"/>
        <v>0</v>
      </c>
      <c r="AA220" s="235">
        <f t="shared" si="690"/>
        <v>0</v>
      </c>
      <c r="AB220" s="235">
        <f t="shared" si="690"/>
        <v>0</v>
      </c>
      <c r="AC220" s="235">
        <f t="shared" si="690"/>
        <v>0</v>
      </c>
      <c r="AD220" s="235">
        <f t="shared" si="690"/>
        <v>0</v>
      </c>
      <c r="AE220" s="235">
        <f t="shared" si="690"/>
        <v>0</v>
      </c>
      <c r="AF220" s="235">
        <f t="shared" si="690"/>
        <v>0</v>
      </c>
      <c r="AG220" s="235">
        <f t="shared" si="690"/>
        <v>0</v>
      </c>
      <c r="AH220" s="220">
        <f>SUM(V220:AG220)</f>
        <v>0</v>
      </c>
      <c r="AI220" s="7" t="s">
        <v>77</v>
      </c>
      <c r="AJ220" s="96">
        <v>1E-3</v>
      </c>
      <c r="AK220" s="135"/>
      <c r="AL220" s="318">
        <f>$D220*(AJ257)</f>
        <v>0</v>
      </c>
      <c r="AM220" s="318">
        <f t="shared" ref="AM220:AW220" si="691">$D220*(AL225)</f>
        <v>0</v>
      </c>
      <c r="AN220" s="318">
        <f t="shared" si="691"/>
        <v>0</v>
      </c>
      <c r="AO220" s="318">
        <f t="shared" si="691"/>
        <v>0</v>
      </c>
      <c r="AP220" s="318">
        <f t="shared" si="691"/>
        <v>0</v>
      </c>
      <c r="AQ220" s="318">
        <f t="shared" si="691"/>
        <v>0</v>
      </c>
      <c r="AR220" s="318">
        <f t="shared" si="691"/>
        <v>0</v>
      </c>
      <c r="AS220" s="318">
        <f t="shared" si="691"/>
        <v>0</v>
      </c>
      <c r="AT220" s="318">
        <f t="shared" si="691"/>
        <v>0</v>
      </c>
      <c r="AU220" s="318">
        <f t="shared" si="691"/>
        <v>0</v>
      </c>
      <c r="AV220" s="318">
        <f t="shared" si="691"/>
        <v>0</v>
      </c>
      <c r="AW220" s="318">
        <f t="shared" si="691"/>
        <v>0</v>
      </c>
      <c r="AX220" s="319">
        <f>SUM(AL220:AW220)</f>
        <v>0</v>
      </c>
      <c r="AY220" s="7" t="s">
        <v>77</v>
      </c>
      <c r="AZ220" s="96">
        <v>1E-3</v>
      </c>
      <c r="BA220" s="135"/>
      <c r="BB220" s="408">
        <f>$D220*(AZ257)</f>
        <v>0</v>
      </c>
      <c r="BC220" s="408">
        <f t="shared" ref="BC220:BM220" si="692">$D220*(BB225)</f>
        <v>0</v>
      </c>
      <c r="BD220" s="408">
        <f t="shared" si="692"/>
        <v>0</v>
      </c>
      <c r="BE220" s="408">
        <f t="shared" si="692"/>
        <v>0</v>
      </c>
      <c r="BF220" s="408">
        <f t="shared" si="692"/>
        <v>0</v>
      </c>
      <c r="BG220" s="408">
        <f t="shared" si="692"/>
        <v>0</v>
      </c>
      <c r="BH220" s="408">
        <f t="shared" si="692"/>
        <v>0</v>
      </c>
      <c r="BI220" s="408">
        <f t="shared" si="692"/>
        <v>0</v>
      </c>
      <c r="BJ220" s="408">
        <f t="shared" si="692"/>
        <v>0</v>
      </c>
      <c r="BK220" s="408">
        <f t="shared" si="692"/>
        <v>0</v>
      </c>
      <c r="BL220" s="408">
        <f t="shared" si="692"/>
        <v>0</v>
      </c>
      <c r="BM220" s="408">
        <f t="shared" si="692"/>
        <v>0</v>
      </c>
      <c r="BN220" s="409">
        <f>SUM(BB220:BM220)</f>
        <v>0</v>
      </c>
      <c r="BO220" s="7" t="s">
        <v>77</v>
      </c>
      <c r="BP220" s="96">
        <v>1E-3</v>
      </c>
      <c r="BQ220" s="135"/>
      <c r="BR220" s="408">
        <f>$D220*(BP257)</f>
        <v>0</v>
      </c>
      <c r="BS220" s="408">
        <f t="shared" ref="BS220:CC220" si="693">$D220*(BR225)</f>
        <v>0</v>
      </c>
      <c r="BT220" s="408">
        <f t="shared" si="693"/>
        <v>0</v>
      </c>
      <c r="BU220" s="408">
        <f t="shared" si="693"/>
        <v>0</v>
      </c>
      <c r="BV220" s="408">
        <f t="shared" si="693"/>
        <v>0</v>
      </c>
      <c r="BW220" s="408">
        <f t="shared" si="693"/>
        <v>0</v>
      </c>
      <c r="BX220" s="408">
        <f t="shared" si="693"/>
        <v>0</v>
      </c>
      <c r="BY220" s="408">
        <f t="shared" si="693"/>
        <v>0</v>
      </c>
      <c r="BZ220" s="408">
        <f t="shared" si="693"/>
        <v>0</v>
      </c>
      <c r="CA220" s="408">
        <f t="shared" si="693"/>
        <v>0</v>
      </c>
      <c r="CB220" s="408">
        <f t="shared" si="693"/>
        <v>0</v>
      </c>
      <c r="CC220" s="408">
        <f t="shared" si="693"/>
        <v>0</v>
      </c>
      <c r="CD220" s="409">
        <f>SUM(BR220:CC220)</f>
        <v>0</v>
      </c>
      <c r="CG220" s="517"/>
    </row>
    <row r="221" spans="2:85" x14ac:dyDescent="0.2">
      <c r="B221" s="23" t="s">
        <v>78</v>
      </c>
      <c r="C221" s="24"/>
      <c r="D221" s="32"/>
      <c r="E221" s="73"/>
      <c r="F221" s="27">
        <f>F218+F220</f>
        <v>0</v>
      </c>
      <c r="G221" s="26">
        <f t="shared" ref="G221:Q221" si="694">G218+G220</f>
        <v>0</v>
      </c>
      <c r="H221" s="26">
        <f t="shared" si="694"/>
        <v>0</v>
      </c>
      <c r="I221" s="26">
        <f t="shared" si="694"/>
        <v>0</v>
      </c>
      <c r="J221" s="26">
        <f t="shared" si="694"/>
        <v>0</v>
      </c>
      <c r="K221" s="26">
        <f t="shared" si="694"/>
        <v>0</v>
      </c>
      <c r="L221" s="26">
        <f>L218+L220</f>
        <v>0</v>
      </c>
      <c r="M221" s="26">
        <f>M218+M220</f>
        <v>0</v>
      </c>
      <c r="N221" s="26">
        <f t="shared" si="694"/>
        <v>0</v>
      </c>
      <c r="O221" s="26">
        <f t="shared" si="694"/>
        <v>-500</v>
      </c>
      <c r="P221" s="26">
        <f t="shared" si="694"/>
        <v>-500</v>
      </c>
      <c r="Q221" s="36">
        <f t="shared" si="694"/>
        <v>-500</v>
      </c>
      <c r="R221" s="31">
        <f>SUM(F221:Q221)</f>
        <v>-1500</v>
      </c>
      <c r="S221" s="24"/>
      <c r="T221" s="32"/>
      <c r="U221" s="73"/>
      <c r="V221" s="243">
        <f>V218+V220</f>
        <v>-800</v>
      </c>
      <c r="W221" s="244">
        <f t="shared" ref="W221:AG221" si="695">W218+W220</f>
        <v>-800</v>
      </c>
      <c r="X221" s="244">
        <f t="shared" si="695"/>
        <v>-800</v>
      </c>
      <c r="Y221" s="244">
        <f t="shared" si="695"/>
        <v>-27666.666666666672</v>
      </c>
      <c r="Z221" s="244">
        <f t="shared" si="695"/>
        <v>-27666.666666666672</v>
      </c>
      <c r="AA221" s="244">
        <f t="shared" si="695"/>
        <v>-27666.666666666672</v>
      </c>
      <c r="AB221" s="244">
        <f t="shared" si="695"/>
        <v>-71013.333333333343</v>
      </c>
      <c r="AC221" s="244">
        <f t="shared" si="695"/>
        <v>-76066.333333333343</v>
      </c>
      <c r="AD221" s="244">
        <f t="shared" si="695"/>
        <v>-76066.333333333343</v>
      </c>
      <c r="AE221" s="244">
        <f t="shared" si="695"/>
        <v>-119288.17666666667</v>
      </c>
      <c r="AF221" s="244">
        <f t="shared" si="695"/>
        <v>-118322.20016666668</v>
      </c>
      <c r="AG221" s="245">
        <f t="shared" si="695"/>
        <v>-117505.85679166667</v>
      </c>
      <c r="AH221" s="246">
        <f>SUM(V221:AG221)</f>
        <v>-663662.23362500011</v>
      </c>
      <c r="AI221" s="24"/>
      <c r="AJ221" s="32"/>
      <c r="AK221" s="73"/>
      <c r="AL221" s="354">
        <f t="shared" ref="AL221:AW221" si="696">AL218+AL220</f>
        <v>-252581.45989166669</v>
      </c>
      <c r="AM221" s="355">
        <f t="shared" si="696"/>
        <v>-186489.47578854163</v>
      </c>
      <c r="AN221" s="355">
        <f t="shared" si="696"/>
        <v>-137949.95884830729</v>
      </c>
      <c r="AO221" s="355">
        <f t="shared" si="696"/>
        <v>-101117.7066256023</v>
      </c>
      <c r="AP221" s="355">
        <f t="shared" si="696"/>
        <v>-73165.293180735258</v>
      </c>
      <c r="AQ221" s="355">
        <f t="shared" si="696"/>
        <v>-51943.823516476667</v>
      </c>
      <c r="AR221" s="355">
        <f t="shared" si="696"/>
        <v>-57773.561943583773</v>
      </c>
      <c r="AS221" s="355">
        <f t="shared" si="696"/>
        <v>-45485.751050635765</v>
      </c>
      <c r="AT221" s="355">
        <f t="shared" si="696"/>
        <v>-35974.289569306187</v>
      </c>
      <c r="AU221" s="355">
        <f t="shared" si="696"/>
        <v>-28726.01317314303</v>
      </c>
      <c r="AV221" s="355">
        <f t="shared" si="696"/>
        <v>-23062.24652650021</v>
      </c>
      <c r="AW221" s="356">
        <f t="shared" si="696"/>
        <v>-18700.116510687629</v>
      </c>
      <c r="AX221" s="357">
        <f>SUM(AL221:AW221)</f>
        <v>-1012969.6966251865</v>
      </c>
      <c r="AY221" s="24"/>
      <c r="AZ221" s="32"/>
      <c r="BA221" s="73"/>
      <c r="BB221" s="442">
        <f t="shared" ref="BB221:BM221" si="697">BB218+BB220</f>
        <v>-637167.56967462949</v>
      </c>
      <c r="BC221" s="443">
        <f t="shared" si="697"/>
        <v>-499270.24553474505</v>
      </c>
      <c r="BD221" s="443">
        <f t="shared" si="697"/>
        <v>-394849.10368734668</v>
      </c>
      <c r="BE221" s="443">
        <f t="shared" si="697"/>
        <v>-315626.37697087275</v>
      </c>
      <c r="BF221" s="443">
        <f t="shared" si="697"/>
        <v>-255467.91623145784</v>
      </c>
      <c r="BG221" s="443">
        <f t="shared" si="697"/>
        <v>-209668.70232197025</v>
      </c>
      <c r="BH221" s="443">
        <f t="shared" si="697"/>
        <v>-174714.66675116832</v>
      </c>
      <c r="BI221" s="443">
        <f t="shared" si="697"/>
        <v>-148209.97760171699</v>
      </c>
      <c r="BJ221" s="443">
        <f t="shared" si="697"/>
        <v>-127738.86649594666</v>
      </c>
      <c r="BK221" s="443">
        <f t="shared" si="697"/>
        <v>-111917.92004089779</v>
      </c>
      <c r="BL221" s="443">
        <f t="shared" si="697"/>
        <v>-99793.754530229955</v>
      </c>
      <c r="BM221" s="444">
        <f t="shared" si="697"/>
        <v>-90353.544920895831</v>
      </c>
      <c r="BN221" s="445">
        <f>SUM(BB221:BM221)</f>
        <v>-3064778.6447618781</v>
      </c>
      <c r="BO221" s="24"/>
      <c r="BP221" s="32"/>
      <c r="BQ221" s="73"/>
      <c r="BR221" s="442">
        <f t="shared" ref="BR221:CC221" si="698">BR218+BR220</f>
        <v>38832.467761577689</v>
      </c>
      <c r="BS221" s="443">
        <f t="shared" si="698"/>
        <v>172159.34953721368</v>
      </c>
      <c r="BT221" s="443">
        <f t="shared" si="698"/>
        <v>273586.05975339503</v>
      </c>
      <c r="BU221" s="443">
        <f t="shared" si="698"/>
        <v>350828.69336755422</v>
      </c>
      <c r="BV221" s="443">
        <f t="shared" si="698"/>
        <v>409812.74232994334</v>
      </c>
      <c r="BW221" s="443">
        <f t="shared" si="698"/>
        <v>454971.34358453343</v>
      </c>
      <c r="BX221" s="443">
        <f t="shared" si="698"/>
        <v>489662.53358229983</v>
      </c>
      <c r="BY221" s="443">
        <f t="shared" si="698"/>
        <v>516182.82751784625</v>
      </c>
      <c r="BZ221" s="443">
        <f t="shared" si="698"/>
        <v>536846.20711144863</v>
      </c>
      <c r="CA221" s="443">
        <f t="shared" si="698"/>
        <v>552932.13790585136</v>
      </c>
      <c r="CB221" s="443">
        <f t="shared" si="698"/>
        <v>565407.24091345316</v>
      </c>
      <c r="CC221" s="443">
        <f t="shared" si="698"/>
        <v>575236.38572010456</v>
      </c>
      <c r="CD221" s="445">
        <f>SUM(BR221:CC221)</f>
        <v>4936457.9890852217</v>
      </c>
      <c r="CE221" s="411" t="e">
        <f>CD221/R251</f>
        <v>#DIV/0!</v>
      </c>
      <c r="CG221" s="517"/>
    </row>
    <row r="222" spans="2:85" x14ac:dyDescent="0.2">
      <c r="B222" s="33"/>
      <c r="C222" s="34"/>
      <c r="D222" s="35"/>
      <c r="E222" s="78"/>
      <c r="F222" s="9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94"/>
      <c r="S222" s="34"/>
      <c r="T222" s="35"/>
      <c r="U222" s="78"/>
      <c r="V222" s="238"/>
      <c r="W222" s="239"/>
      <c r="X222" s="239"/>
      <c r="Y222" s="239"/>
      <c r="Z222" s="239"/>
      <c r="AA222" s="239"/>
      <c r="AB222" s="239"/>
      <c r="AC222" s="239"/>
      <c r="AD222" s="239"/>
      <c r="AE222" s="239"/>
      <c r="AF222" s="239"/>
      <c r="AG222" s="239"/>
      <c r="AH222" s="214"/>
      <c r="AI222" s="34"/>
      <c r="AJ222" s="35"/>
      <c r="AK222" s="78"/>
      <c r="AL222" s="350"/>
      <c r="AM222" s="351"/>
      <c r="AN222" s="351"/>
      <c r="AO222" s="351"/>
      <c r="AP222" s="351"/>
      <c r="AQ222" s="351"/>
      <c r="AR222" s="351"/>
      <c r="AS222" s="351"/>
      <c r="AT222" s="351"/>
      <c r="AU222" s="351"/>
      <c r="AV222" s="351"/>
      <c r="AW222" s="351"/>
      <c r="AX222" s="311"/>
      <c r="AY222" s="34"/>
      <c r="AZ222" s="35"/>
      <c r="BA222" s="78"/>
      <c r="BB222" s="437"/>
      <c r="BC222" s="438"/>
      <c r="BD222" s="438"/>
      <c r="BE222" s="438"/>
      <c r="BF222" s="438"/>
      <c r="BG222" s="438"/>
      <c r="BH222" s="438"/>
      <c r="BI222" s="438"/>
      <c r="BJ222" s="438"/>
      <c r="BK222" s="438"/>
      <c r="BL222" s="438"/>
      <c r="BM222" s="438"/>
      <c r="BN222" s="400"/>
      <c r="BO222" s="34"/>
      <c r="BP222" s="35"/>
      <c r="BQ222" s="78"/>
      <c r="BR222" s="437"/>
      <c r="BS222" s="438"/>
      <c r="BT222" s="438"/>
      <c r="BU222" s="438"/>
      <c r="BV222" s="438"/>
      <c r="BW222" s="438"/>
      <c r="BX222" s="438"/>
      <c r="BY222" s="438"/>
      <c r="BZ222" s="438"/>
      <c r="CA222" s="438"/>
      <c r="CB222" s="438"/>
      <c r="CC222" s="438"/>
      <c r="CD222" s="400"/>
      <c r="CG222" s="517"/>
    </row>
    <row r="223" spans="2:85" x14ac:dyDescent="0.2">
      <c r="B223" s="13"/>
      <c r="C223" s="7"/>
      <c r="D223" s="8"/>
      <c r="F223" s="28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12"/>
      <c r="S223" s="7"/>
      <c r="T223" s="8"/>
      <c r="U223" s="1"/>
      <c r="V223" s="211"/>
      <c r="W223" s="212"/>
      <c r="X223" s="212"/>
      <c r="Y223" s="212"/>
      <c r="Z223" s="212"/>
      <c r="AA223" s="212"/>
      <c r="AB223" s="212"/>
      <c r="AC223" s="212"/>
      <c r="AD223" s="212"/>
      <c r="AE223" s="212"/>
      <c r="AF223" s="212"/>
      <c r="AG223" s="212"/>
      <c r="AH223" s="215"/>
      <c r="AI223" s="7"/>
      <c r="AJ223" s="8"/>
      <c r="AK223" s="1"/>
      <c r="AL223" s="308"/>
      <c r="AM223" s="309"/>
      <c r="AN223" s="309"/>
      <c r="AO223" s="309"/>
      <c r="AP223" s="309"/>
      <c r="AQ223" s="309"/>
      <c r="AR223" s="309"/>
      <c r="AS223" s="309"/>
      <c r="AT223" s="309"/>
      <c r="AU223" s="309"/>
      <c r="AV223" s="309"/>
      <c r="AW223" s="309"/>
      <c r="AX223" s="312"/>
      <c r="AY223" s="7"/>
      <c r="AZ223" s="8"/>
      <c r="BA223" s="1"/>
      <c r="BB223" s="397"/>
      <c r="BC223" s="398"/>
      <c r="BD223" s="398"/>
      <c r="BE223" s="398"/>
      <c r="BF223" s="398"/>
      <c r="BG223" s="398"/>
      <c r="BH223" s="398"/>
      <c r="BI223" s="398"/>
      <c r="BJ223" s="398"/>
      <c r="BK223" s="398"/>
      <c r="BL223" s="398"/>
      <c r="BM223" s="398"/>
      <c r="BN223" s="401"/>
      <c r="BO223" s="7"/>
      <c r="BP223" s="8"/>
      <c r="BQ223" s="1"/>
      <c r="BR223" s="397"/>
      <c r="BS223" s="398"/>
      <c r="BT223" s="398"/>
      <c r="BU223" s="398"/>
      <c r="BV223" s="398"/>
      <c r="BW223" s="398"/>
      <c r="BX223" s="398"/>
      <c r="BY223" s="398"/>
      <c r="BZ223" s="398"/>
      <c r="CA223" s="398"/>
      <c r="CB223" s="398"/>
      <c r="CC223" s="398"/>
      <c r="CD223" s="401"/>
      <c r="CG223" s="517"/>
    </row>
    <row r="224" spans="2:85" x14ac:dyDescent="0.2">
      <c r="B224" s="6" t="s">
        <v>79</v>
      </c>
      <c r="C224" s="7"/>
      <c r="D224" s="8"/>
      <c r="F224" s="28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12"/>
      <c r="S224" s="7"/>
      <c r="T224" s="8"/>
      <c r="U224" s="1"/>
      <c r="V224" s="211"/>
      <c r="W224" s="212"/>
      <c r="X224" s="212"/>
      <c r="Y224" s="212"/>
      <c r="Z224" s="212"/>
      <c r="AA224" s="212"/>
      <c r="AB224" s="212"/>
      <c r="AC224" s="212"/>
      <c r="AD224" s="212"/>
      <c r="AE224" s="212"/>
      <c r="AF224" s="212"/>
      <c r="AG224" s="212"/>
      <c r="AH224" s="215"/>
      <c r="AI224" s="7"/>
      <c r="AJ224" s="8"/>
      <c r="AK224" s="1"/>
      <c r="AL224" s="308"/>
      <c r="AM224" s="309"/>
      <c r="AN224" s="309"/>
      <c r="AO224" s="309"/>
      <c r="AP224" s="309"/>
      <c r="AQ224" s="309"/>
      <c r="AR224" s="309"/>
      <c r="AS224" s="309"/>
      <c r="AT224" s="309"/>
      <c r="AU224" s="309"/>
      <c r="AV224" s="309"/>
      <c r="AW224" s="309"/>
      <c r="AX224" s="312"/>
      <c r="AY224" s="7"/>
      <c r="AZ224" s="8"/>
      <c r="BA224" s="1"/>
      <c r="BB224" s="397"/>
      <c r="BC224" s="398"/>
      <c r="BD224" s="398"/>
      <c r="BE224" s="398"/>
      <c r="BF224" s="398"/>
      <c r="BG224" s="398"/>
      <c r="BH224" s="398"/>
      <c r="BI224" s="398"/>
      <c r="BJ224" s="398"/>
      <c r="BK224" s="398"/>
      <c r="BL224" s="398"/>
      <c r="BM224" s="398"/>
      <c r="BN224" s="401"/>
      <c r="BO224" s="7"/>
      <c r="BP224" s="8"/>
      <c r="BQ224" s="1"/>
      <c r="BR224" s="397"/>
      <c r="BS224" s="398"/>
      <c r="BT224" s="398"/>
      <c r="BU224" s="398"/>
      <c r="BV224" s="398"/>
      <c r="BW224" s="398"/>
      <c r="BX224" s="398"/>
      <c r="BY224" s="398"/>
      <c r="BZ224" s="398"/>
      <c r="CA224" s="398"/>
      <c r="CB224" s="398"/>
      <c r="CC224" s="398"/>
      <c r="CD224" s="401"/>
      <c r="CG224" s="517"/>
    </row>
    <row r="225" spans="2:85" x14ac:dyDescent="0.2">
      <c r="B225" s="13" t="s">
        <v>80</v>
      </c>
      <c r="C225" s="7"/>
      <c r="D225" s="8"/>
      <c r="F225" s="51">
        <f>F259</f>
        <v>0</v>
      </c>
      <c r="G225" s="52">
        <f t="shared" ref="G225:Q225" si="699">G259</f>
        <v>0</v>
      </c>
      <c r="H225" s="52">
        <f t="shared" si="699"/>
        <v>0</v>
      </c>
      <c r="I225" s="52">
        <f t="shared" si="699"/>
        <v>0</v>
      </c>
      <c r="J225" s="52">
        <f t="shared" si="699"/>
        <v>0</v>
      </c>
      <c r="K225" s="52">
        <f t="shared" si="699"/>
        <v>0</v>
      </c>
      <c r="L225" s="52">
        <f>L259</f>
        <v>0</v>
      </c>
      <c r="M225" s="52">
        <f t="shared" si="699"/>
        <v>0</v>
      </c>
      <c r="N225" s="52">
        <f t="shared" si="699"/>
        <v>0</v>
      </c>
      <c r="O225" s="52">
        <f t="shared" si="699"/>
        <v>-500</v>
      </c>
      <c r="P225" s="52">
        <f t="shared" si="699"/>
        <v>-1000</v>
      </c>
      <c r="Q225" s="52">
        <f t="shared" si="699"/>
        <v>-1500</v>
      </c>
      <c r="R225" s="101">
        <f>Q225</f>
        <v>-1500</v>
      </c>
      <c r="S225" s="7"/>
      <c r="T225" s="8"/>
      <c r="U225" s="1"/>
      <c r="V225" s="264">
        <f t="shared" ref="V225:AG225" si="700">V259</f>
        <v>4746611</v>
      </c>
      <c r="W225" s="265">
        <f t="shared" si="700"/>
        <v>4745811</v>
      </c>
      <c r="X225" s="265">
        <f t="shared" si="700"/>
        <v>4745011</v>
      </c>
      <c r="Y225" s="265">
        <f t="shared" si="700"/>
        <v>4717344.333333333</v>
      </c>
      <c r="Z225" s="265">
        <f t="shared" si="700"/>
        <v>4689677.666666666</v>
      </c>
      <c r="AA225" s="265">
        <f t="shared" si="700"/>
        <v>4662010.9999999991</v>
      </c>
      <c r="AB225" s="265">
        <f t="shared" si="700"/>
        <v>4590997.666666666</v>
      </c>
      <c r="AC225" s="265">
        <f t="shared" si="700"/>
        <v>4514931.333333333</v>
      </c>
      <c r="AD225" s="265">
        <f t="shared" si="700"/>
        <v>4438865</v>
      </c>
      <c r="AE225" s="265">
        <f t="shared" si="700"/>
        <v>4319576.8233333332</v>
      </c>
      <c r="AF225" s="265">
        <f t="shared" si="700"/>
        <v>4201254.6231666664</v>
      </c>
      <c r="AG225" s="265">
        <f t="shared" si="700"/>
        <v>4083748.7663749997</v>
      </c>
      <c r="AH225" s="266">
        <f>AG225</f>
        <v>4083748.7663749997</v>
      </c>
      <c r="AI225" s="7"/>
      <c r="AJ225" s="8"/>
      <c r="AK225" s="1"/>
      <c r="AL225" s="374">
        <f t="shared" ref="AL225:AW225" si="701">AL259</f>
        <v>3831167.306483333</v>
      </c>
      <c r="AM225" s="375">
        <f t="shared" si="701"/>
        <v>3644677.8306947914</v>
      </c>
      <c r="AN225" s="375">
        <f t="shared" si="701"/>
        <v>3506727.871846484</v>
      </c>
      <c r="AO225" s="375">
        <f t="shared" si="701"/>
        <v>3405610.1652208818</v>
      </c>
      <c r="AP225" s="375">
        <f t="shared" si="701"/>
        <v>3332444.8720401465</v>
      </c>
      <c r="AQ225" s="375">
        <f t="shared" si="701"/>
        <v>3280501.0485236701</v>
      </c>
      <c r="AR225" s="375">
        <f t="shared" si="701"/>
        <v>3222727.4865800864</v>
      </c>
      <c r="AS225" s="375">
        <f t="shared" si="701"/>
        <v>3177241.7355294507</v>
      </c>
      <c r="AT225" s="375">
        <f t="shared" si="701"/>
        <v>3141267.4459601445</v>
      </c>
      <c r="AU225" s="375">
        <f t="shared" si="701"/>
        <v>3112541.4327870016</v>
      </c>
      <c r="AV225" s="375">
        <f t="shared" si="701"/>
        <v>3089479.1862605014</v>
      </c>
      <c r="AW225" s="375">
        <f t="shared" si="701"/>
        <v>3070779.0697498135</v>
      </c>
      <c r="AX225" s="376">
        <f>AW225</f>
        <v>3070779.0697498135</v>
      </c>
      <c r="AY225" s="7"/>
      <c r="AZ225" s="8"/>
      <c r="BA225" s="1"/>
      <c r="BB225" s="463">
        <f t="shared" ref="BB225:BM225" si="702">BB259</f>
        <v>2433611.5000751838</v>
      </c>
      <c r="BC225" s="464">
        <f t="shared" si="702"/>
        <v>1934341.2545404388</v>
      </c>
      <c r="BD225" s="464">
        <f t="shared" si="702"/>
        <v>1539492.1508530921</v>
      </c>
      <c r="BE225" s="464">
        <f t="shared" si="702"/>
        <v>1223865.7738822193</v>
      </c>
      <c r="BF225" s="464">
        <f t="shared" si="702"/>
        <v>968397.85765076149</v>
      </c>
      <c r="BG225" s="464">
        <f t="shared" si="702"/>
        <v>758729.15532879124</v>
      </c>
      <c r="BH225" s="464">
        <f t="shared" si="702"/>
        <v>584014.48857762292</v>
      </c>
      <c r="BI225" s="464">
        <f t="shared" si="702"/>
        <v>435804.51097590593</v>
      </c>
      <c r="BJ225" s="464">
        <f t="shared" si="702"/>
        <v>308065.64447995927</v>
      </c>
      <c r="BK225" s="464">
        <f t="shared" si="702"/>
        <v>196147.72443906148</v>
      </c>
      <c r="BL225" s="464">
        <f t="shared" si="702"/>
        <v>96353.969908831525</v>
      </c>
      <c r="BM225" s="464">
        <f t="shared" si="702"/>
        <v>6000.4249879356939</v>
      </c>
      <c r="BN225" s="465">
        <f>BM225</f>
        <v>6000.4249879356939</v>
      </c>
      <c r="BO225" s="7"/>
      <c r="BP225" s="8"/>
      <c r="BQ225" s="1"/>
      <c r="BR225" s="463">
        <f t="shared" ref="BR225:CC225" si="703">BR259</f>
        <v>44832.892749513383</v>
      </c>
      <c r="BS225" s="464">
        <f t="shared" si="703"/>
        <v>216992.24228672707</v>
      </c>
      <c r="BT225" s="464">
        <f t="shared" si="703"/>
        <v>490578.3020401221</v>
      </c>
      <c r="BU225" s="464">
        <f t="shared" si="703"/>
        <v>841406.99540767632</v>
      </c>
      <c r="BV225" s="464">
        <f t="shared" si="703"/>
        <v>1251219.7377376198</v>
      </c>
      <c r="BW225" s="464">
        <f t="shared" si="703"/>
        <v>1706191.0813221531</v>
      </c>
      <c r="BX225" s="464">
        <f t="shared" si="703"/>
        <v>2195853.614904453</v>
      </c>
      <c r="BY225" s="464">
        <f t="shared" si="703"/>
        <v>2712036.4424222992</v>
      </c>
      <c r="BZ225" s="464">
        <f t="shared" si="703"/>
        <v>3248882.6495337477</v>
      </c>
      <c r="CA225" s="464">
        <f>CA259</f>
        <v>3801814.7874395992</v>
      </c>
      <c r="CB225" s="464">
        <f t="shared" si="703"/>
        <v>4367222.0283530522</v>
      </c>
      <c r="CC225" s="464">
        <f t="shared" si="703"/>
        <v>4942458.4140731571</v>
      </c>
      <c r="CD225" s="465">
        <f>CC225</f>
        <v>4942458.4140731571</v>
      </c>
      <c r="CG225" s="517"/>
    </row>
    <row r="226" spans="2:85" outlineLevel="1" x14ac:dyDescent="0.2">
      <c r="B226" s="53" t="s">
        <v>81</v>
      </c>
      <c r="C226" s="7" t="s">
        <v>82</v>
      </c>
      <c r="D226" s="99">
        <v>0</v>
      </c>
      <c r="E226" s="134"/>
      <c r="F226" s="52">
        <f t="shared" ref="F226:Q226" si="704">$D226*(F130+F220)</f>
        <v>0</v>
      </c>
      <c r="G226" s="52">
        <f t="shared" si="704"/>
        <v>0</v>
      </c>
      <c r="H226" s="52">
        <f t="shared" si="704"/>
        <v>0</v>
      </c>
      <c r="I226" s="52">
        <f t="shared" si="704"/>
        <v>0</v>
      </c>
      <c r="J226" s="52">
        <f t="shared" si="704"/>
        <v>0</v>
      </c>
      <c r="K226" s="52">
        <f t="shared" si="704"/>
        <v>0</v>
      </c>
      <c r="L226" s="52">
        <f t="shared" si="704"/>
        <v>0</v>
      </c>
      <c r="M226" s="52">
        <f t="shared" si="704"/>
        <v>0</v>
      </c>
      <c r="N226" s="52">
        <f t="shared" si="704"/>
        <v>0</v>
      </c>
      <c r="O226" s="52">
        <f t="shared" si="704"/>
        <v>0</v>
      </c>
      <c r="P226" s="52">
        <f t="shared" si="704"/>
        <v>0</v>
      </c>
      <c r="Q226" s="52">
        <f t="shared" si="704"/>
        <v>0</v>
      </c>
      <c r="R226" s="101">
        <f>Q226</f>
        <v>0</v>
      </c>
      <c r="S226" s="7" t="s">
        <v>82</v>
      </c>
      <c r="T226" s="99">
        <v>0.5</v>
      </c>
      <c r="U226" s="134"/>
      <c r="V226" s="265">
        <f t="shared" ref="V226:AG226" si="705">$D226*(V130+V220)</f>
        <v>0</v>
      </c>
      <c r="W226" s="265">
        <f t="shared" si="705"/>
        <v>0</v>
      </c>
      <c r="X226" s="265">
        <f t="shared" si="705"/>
        <v>0</v>
      </c>
      <c r="Y226" s="265">
        <f t="shared" si="705"/>
        <v>0</v>
      </c>
      <c r="Z226" s="265">
        <f t="shared" si="705"/>
        <v>0</v>
      </c>
      <c r="AA226" s="265">
        <f t="shared" si="705"/>
        <v>0</v>
      </c>
      <c r="AB226" s="265">
        <f t="shared" si="705"/>
        <v>0</v>
      </c>
      <c r="AC226" s="265">
        <f t="shared" si="705"/>
        <v>0</v>
      </c>
      <c r="AD226" s="265">
        <f t="shared" si="705"/>
        <v>0</v>
      </c>
      <c r="AE226" s="265">
        <f t="shared" si="705"/>
        <v>0</v>
      </c>
      <c r="AF226" s="265">
        <f t="shared" si="705"/>
        <v>0</v>
      </c>
      <c r="AG226" s="265">
        <f t="shared" si="705"/>
        <v>0</v>
      </c>
      <c r="AH226" s="266">
        <f>AG226</f>
        <v>0</v>
      </c>
      <c r="AI226" s="7" t="s">
        <v>82</v>
      </c>
      <c r="AJ226" s="99">
        <v>0.5</v>
      </c>
      <c r="AK226" s="134"/>
      <c r="AL226" s="375">
        <f t="shared" ref="AL226:AW226" si="706">$D226*(AL130+AL220)</f>
        <v>0</v>
      </c>
      <c r="AM226" s="375">
        <f t="shared" si="706"/>
        <v>0</v>
      </c>
      <c r="AN226" s="375">
        <f t="shared" si="706"/>
        <v>0</v>
      </c>
      <c r="AO226" s="375">
        <f t="shared" si="706"/>
        <v>0</v>
      </c>
      <c r="AP226" s="375">
        <f t="shared" si="706"/>
        <v>0</v>
      </c>
      <c r="AQ226" s="375">
        <f t="shared" si="706"/>
        <v>0</v>
      </c>
      <c r="AR226" s="375">
        <f t="shared" si="706"/>
        <v>0</v>
      </c>
      <c r="AS226" s="375">
        <f t="shared" si="706"/>
        <v>0</v>
      </c>
      <c r="AT226" s="375">
        <f t="shared" si="706"/>
        <v>0</v>
      </c>
      <c r="AU226" s="375">
        <f t="shared" si="706"/>
        <v>0</v>
      </c>
      <c r="AV226" s="375">
        <f t="shared" si="706"/>
        <v>0</v>
      </c>
      <c r="AW226" s="375">
        <f t="shared" si="706"/>
        <v>0</v>
      </c>
      <c r="AX226" s="376">
        <f>AW226</f>
        <v>0</v>
      </c>
      <c r="AY226" s="7" t="s">
        <v>82</v>
      </c>
      <c r="AZ226" s="99">
        <v>0.5</v>
      </c>
      <c r="BA226" s="134"/>
      <c r="BB226" s="464">
        <f t="shared" ref="BB226:BM226" si="707">$D226*(BB130+BB220)</f>
        <v>0</v>
      </c>
      <c r="BC226" s="464">
        <f t="shared" si="707"/>
        <v>0</v>
      </c>
      <c r="BD226" s="464">
        <f t="shared" si="707"/>
        <v>0</v>
      </c>
      <c r="BE226" s="464">
        <f t="shared" si="707"/>
        <v>0</v>
      </c>
      <c r="BF226" s="464">
        <f t="shared" si="707"/>
        <v>0</v>
      </c>
      <c r="BG226" s="464">
        <f t="shared" si="707"/>
        <v>0</v>
      </c>
      <c r="BH226" s="464">
        <f t="shared" si="707"/>
        <v>0</v>
      </c>
      <c r="BI226" s="464">
        <f t="shared" si="707"/>
        <v>0</v>
      </c>
      <c r="BJ226" s="464">
        <f t="shared" si="707"/>
        <v>0</v>
      </c>
      <c r="BK226" s="464">
        <f t="shared" si="707"/>
        <v>0</v>
      </c>
      <c r="BL226" s="464">
        <f t="shared" si="707"/>
        <v>0</v>
      </c>
      <c r="BM226" s="464">
        <f t="shared" si="707"/>
        <v>0</v>
      </c>
      <c r="BN226" s="465">
        <f>BM226</f>
        <v>0</v>
      </c>
      <c r="BO226" s="7" t="s">
        <v>82</v>
      </c>
      <c r="BP226" s="99">
        <v>0.5</v>
      </c>
      <c r="BQ226" s="134"/>
      <c r="BR226" s="464">
        <f t="shared" ref="BR226:CC226" si="708">$D226*(BR130+BR220)</f>
        <v>0</v>
      </c>
      <c r="BS226" s="464">
        <f t="shared" si="708"/>
        <v>0</v>
      </c>
      <c r="BT226" s="464">
        <f t="shared" si="708"/>
        <v>0</v>
      </c>
      <c r="BU226" s="464">
        <f t="shared" si="708"/>
        <v>0</v>
      </c>
      <c r="BV226" s="464">
        <f t="shared" si="708"/>
        <v>0</v>
      </c>
      <c r="BW226" s="464">
        <f t="shared" si="708"/>
        <v>0</v>
      </c>
      <c r="BX226" s="464">
        <f t="shared" si="708"/>
        <v>0</v>
      </c>
      <c r="BY226" s="464">
        <f t="shared" si="708"/>
        <v>0</v>
      </c>
      <c r="BZ226" s="464">
        <f t="shared" si="708"/>
        <v>0</v>
      </c>
      <c r="CA226" s="464">
        <f t="shared" si="708"/>
        <v>0</v>
      </c>
      <c r="CB226" s="464">
        <f t="shared" si="708"/>
        <v>0</v>
      </c>
      <c r="CC226" s="464">
        <f t="shared" si="708"/>
        <v>0</v>
      </c>
      <c r="CD226" s="465">
        <f>CC226</f>
        <v>0</v>
      </c>
    </row>
    <row r="227" spans="2:85" x14ac:dyDescent="0.2">
      <c r="B227" s="53" t="s">
        <v>83</v>
      </c>
      <c r="C227" s="7"/>
      <c r="D227" s="8"/>
      <c r="F227" s="51">
        <f>F225+F226</f>
        <v>0</v>
      </c>
      <c r="G227" s="52">
        <f t="shared" ref="G227:Q227" si="709">G225+G226</f>
        <v>0</v>
      </c>
      <c r="H227" s="52">
        <f>H225+H226</f>
        <v>0</v>
      </c>
      <c r="I227" s="52">
        <f t="shared" si="709"/>
        <v>0</v>
      </c>
      <c r="J227" s="52">
        <f t="shared" si="709"/>
        <v>0</v>
      </c>
      <c r="K227" s="52">
        <f t="shared" si="709"/>
        <v>0</v>
      </c>
      <c r="L227" s="52">
        <f>L225+L226</f>
        <v>0</v>
      </c>
      <c r="M227" s="52">
        <f t="shared" si="709"/>
        <v>0</v>
      </c>
      <c r="N227" s="52">
        <f t="shared" si="709"/>
        <v>0</v>
      </c>
      <c r="O227" s="52">
        <f t="shared" si="709"/>
        <v>-500</v>
      </c>
      <c r="P227" s="52">
        <f t="shared" si="709"/>
        <v>-1000</v>
      </c>
      <c r="Q227" s="52">
        <f t="shared" si="709"/>
        <v>-1500</v>
      </c>
      <c r="R227" s="101">
        <f>Q227</f>
        <v>-1500</v>
      </c>
      <c r="S227" s="7"/>
      <c r="T227" s="8"/>
      <c r="U227" s="1"/>
      <c r="V227" s="264">
        <f t="shared" ref="V227:AG227" si="710">V225+V226</f>
        <v>4746611</v>
      </c>
      <c r="W227" s="265">
        <f t="shared" si="710"/>
        <v>4745811</v>
      </c>
      <c r="X227" s="265">
        <f t="shared" si="710"/>
        <v>4745011</v>
      </c>
      <c r="Y227" s="265">
        <f t="shared" si="710"/>
        <v>4717344.333333333</v>
      </c>
      <c r="Z227" s="265">
        <f t="shared" si="710"/>
        <v>4689677.666666666</v>
      </c>
      <c r="AA227" s="265">
        <f t="shared" si="710"/>
        <v>4662010.9999999991</v>
      </c>
      <c r="AB227" s="265">
        <f t="shared" si="710"/>
        <v>4590997.666666666</v>
      </c>
      <c r="AC227" s="265">
        <f t="shared" si="710"/>
        <v>4514931.333333333</v>
      </c>
      <c r="AD227" s="265">
        <f t="shared" si="710"/>
        <v>4438865</v>
      </c>
      <c r="AE227" s="265">
        <f t="shared" si="710"/>
        <v>4319576.8233333332</v>
      </c>
      <c r="AF227" s="265">
        <f t="shared" si="710"/>
        <v>4201254.6231666664</v>
      </c>
      <c r="AG227" s="265">
        <f t="shared" si="710"/>
        <v>4083748.7663749997</v>
      </c>
      <c r="AH227" s="266">
        <f>AG227</f>
        <v>4083748.7663749997</v>
      </c>
      <c r="AI227" s="7"/>
      <c r="AJ227" s="8"/>
      <c r="AK227" s="1"/>
      <c r="AL227" s="374">
        <f t="shared" ref="AL227:AW227" si="711">AL225+AL226</f>
        <v>3831167.306483333</v>
      </c>
      <c r="AM227" s="375">
        <f t="shared" si="711"/>
        <v>3644677.8306947914</v>
      </c>
      <c r="AN227" s="375">
        <f t="shared" si="711"/>
        <v>3506727.871846484</v>
      </c>
      <c r="AO227" s="375">
        <f t="shared" si="711"/>
        <v>3405610.1652208818</v>
      </c>
      <c r="AP227" s="375">
        <f t="shared" si="711"/>
        <v>3332444.8720401465</v>
      </c>
      <c r="AQ227" s="375">
        <f t="shared" si="711"/>
        <v>3280501.0485236701</v>
      </c>
      <c r="AR227" s="375">
        <f t="shared" si="711"/>
        <v>3222727.4865800864</v>
      </c>
      <c r="AS227" s="375">
        <f t="shared" si="711"/>
        <v>3177241.7355294507</v>
      </c>
      <c r="AT227" s="375">
        <f t="shared" si="711"/>
        <v>3141267.4459601445</v>
      </c>
      <c r="AU227" s="375">
        <f t="shared" si="711"/>
        <v>3112541.4327870016</v>
      </c>
      <c r="AV227" s="375">
        <f t="shared" si="711"/>
        <v>3089479.1862605014</v>
      </c>
      <c r="AW227" s="375">
        <f t="shared" si="711"/>
        <v>3070779.0697498135</v>
      </c>
      <c r="AX227" s="376">
        <f>AW227</f>
        <v>3070779.0697498135</v>
      </c>
      <c r="AY227" s="7"/>
      <c r="AZ227" s="8"/>
      <c r="BA227" s="1"/>
      <c r="BB227" s="463">
        <f t="shared" ref="BB227:BM227" si="712">BB225+BB226</f>
        <v>2433611.5000751838</v>
      </c>
      <c r="BC227" s="464">
        <f t="shared" si="712"/>
        <v>1934341.2545404388</v>
      </c>
      <c r="BD227" s="464">
        <f t="shared" si="712"/>
        <v>1539492.1508530921</v>
      </c>
      <c r="BE227" s="464">
        <f t="shared" si="712"/>
        <v>1223865.7738822193</v>
      </c>
      <c r="BF227" s="464">
        <f t="shared" si="712"/>
        <v>968397.85765076149</v>
      </c>
      <c r="BG227" s="464">
        <f t="shared" si="712"/>
        <v>758729.15532879124</v>
      </c>
      <c r="BH227" s="464">
        <f t="shared" si="712"/>
        <v>584014.48857762292</v>
      </c>
      <c r="BI227" s="464">
        <f t="shared" si="712"/>
        <v>435804.51097590593</v>
      </c>
      <c r="BJ227" s="464">
        <f t="shared" si="712"/>
        <v>308065.64447995927</v>
      </c>
      <c r="BK227" s="464">
        <f t="shared" si="712"/>
        <v>196147.72443906148</v>
      </c>
      <c r="BL227" s="464">
        <f t="shared" si="712"/>
        <v>96353.969908831525</v>
      </c>
      <c r="BM227" s="464">
        <f t="shared" si="712"/>
        <v>6000.4249879356939</v>
      </c>
      <c r="BN227" s="465">
        <f>BM227</f>
        <v>6000.4249879356939</v>
      </c>
      <c r="BO227" s="7"/>
      <c r="BP227" s="8"/>
      <c r="BQ227" s="1"/>
      <c r="BR227" s="463">
        <f t="shared" ref="BR227:CC227" si="713">BR225+BR226</f>
        <v>44832.892749513383</v>
      </c>
      <c r="BS227" s="464">
        <f t="shared" si="713"/>
        <v>216992.24228672707</v>
      </c>
      <c r="BT227" s="464">
        <f t="shared" si="713"/>
        <v>490578.3020401221</v>
      </c>
      <c r="BU227" s="464">
        <f t="shared" si="713"/>
        <v>841406.99540767632</v>
      </c>
      <c r="BV227" s="464">
        <f t="shared" si="713"/>
        <v>1251219.7377376198</v>
      </c>
      <c r="BW227" s="464">
        <f t="shared" si="713"/>
        <v>1706191.0813221531</v>
      </c>
      <c r="BX227" s="464">
        <f t="shared" si="713"/>
        <v>2195853.614904453</v>
      </c>
      <c r="BY227" s="464">
        <f t="shared" si="713"/>
        <v>2712036.4424222992</v>
      </c>
      <c r="BZ227" s="464">
        <f t="shared" si="713"/>
        <v>3248882.6495337477</v>
      </c>
      <c r="CA227" s="464">
        <f>CA225+CA226</f>
        <v>3801814.7874395992</v>
      </c>
      <c r="CB227" s="464">
        <f t="shared" si="713"/>
        <v>4367222.0283530522</v>
      </c>
      <c r="CC227" s="464">
        <f t="shared" si="713"/>
        <v>4942458.4140731571</v>
      </c>
      <c r="CD227" s="465">
        <f>CC227</f>
        <v>4942458.4140731571</v>
      </c>
    </row>
    <row r="228" spans="2:85" x14ac:dyDescent="0.2">
      <c r="B228" s="53" t="s">
        <v>84</v>
      </c>
      <c r="C228" s="7" t="s">
        <v>2</v>
      </c>
      <c r="D228" s="88">
        <v>0</v>
      </c>
      <c r="E228" s="132"/>
      <c r="F228" s="51">
        <f>D228</f>
        <v>0</v>
      </c>
      <c r="G228" s="52">
        <f t="shared" ref="G228:Q228" si="714">F228</f>
        <v>0</v>
      </c>
      <c r="H228" s="52">
        <f>G228</f>
        <v>0</v>
      </c>
      <c r="I228" s="52">
        <f t="shared" si="714"/>
        <v>0</v>
      </c>
      <c r="J228" s="52">
        <f t="shared" si="714"/>
        <v>0</v>
      </c>
      <c r="K228" s="52">
        <f t="shared" si="714"/>
        <v>0</v>
      </c>
      <c r="L228" s="52">
        <f t="shared" si="714"/>
        <v>0</v>
      </c>
      <c r="M228" s="52">
        <f t="shared" si="714"/>
        <v>0</v>
      </c>
      <c r="N228" s="52">
        <f t="shared" si="714"/>
        <v>0</v>
      </c>
      <c r="O228" s="52">
        <f t="shared" si="714"/>
        <v>0</v>
      </c>
      <c r="P228" s="52">
        <f t="shared" si="714"/>
        <v>0</v>
      </c>
      <c r="Q228" s="52">
        <f t="shared" si="714"/>
        <v>0</v>
      </c>
      <c r="R228" s="101">
        <f>Q228</f>
        <v>0</v>
      </c>
      <c r="S228" s="7" t="s">
        <v>2</v>
      </c>
      <c r="T228" s="88">
        <v>30000</v>
      </c>
      <c r="U228" s="132"/>
      <c r="V228" s="264">
        <f>T228</f>
        <v>30000</v>
      </c>
      <c r="W228" s="265">
        <f>V228</f>
        <v>30000</v>
      </c>
      <c r="X228" s="265">
        <f>W228</f>
        <v>30000</v>
      </c>
      <c r="Y228" s="265">
        <f t="shared" ref="Y228:AG228" si="715">X228</f>
        <v>30000</v>
      </c>
      <c r="Z228" s="265">
        <f t="shared" si="715"/>
        <v>30000</v>
      </c>
      <c r="AA228" s="265">
        <f t="shared" si="715"/>
        <v>30000</v>
      </c>
      <c r="AB228" s="265">
        <f t="shared" si="715"/>
        <v>30000</v>
      </c>
      <c r="AC228" s="265">
        <f t="shared" si="715"/>
        <v>30000</v>
      </c>
      <c r="AD228" s="265">
        <f t="shared" si="715"/>
        <v>30000</v>
      </c>
      <c r="AE228" s="265">
        <f t="shared" si="715"/>
        <v>30000</v>
      </c>
      <c r="AF228" s="265">
        <f t="shared" si="715"/>
        <v>30000</v>
      </c>
      <c r="AG228" s="265">
        <f t="shared" si="715"/>
        <v>30000</v>
      </c>
      <c r="AH228" s="266">
        <f>AG228</f>
        <v>30000</v>
      </c>
      <c r="AI228" s="7" t="s">
        <v>2</v>
      </c>
      <c r="AJ228" s="88">
        <v>30000</v>
      </c>
      <c r="AK228" s="132"/>
      <c r="AL228" s="374">
        <f>AJ228</f>
        <v>30000</v>
      </c>
      <c r="AM228" s="375">
        <f>AL228</f>
        <v>30000</v>
      </c>
      <c r="AN228" s="375">
        <f>AM228</f>
        <v>30000</v>
      </c>
      <c r="AO228" s="375">
        <f t="shared" ref="AO228:AW228" si="716">AN228</f>
        <v>30000</v>
      </c>
      <c r="AP228" s="375">
        <f t="shared" si="716"/>
        <v>30000</v>
      </c>
      <c r="AQ228" s="375">
        <f t="shared" si="716"/>
        <v>30000</v>
      </c>
      <c r="AR228" s="375">
        <f t="shared" si="716"/>
        <v>30000</v>
      </c>
      <c r="AS228" s="375">
        <f t="shared" si="716"/>
        <v>30000</v>
      </c>
      <c r="AT228" s="375">
        <f t="shared" si="716"/>
        <v>30000</v>
      </c>
      <c r="AU228" s="375">
        <f t="shared" si="716"/>
        <v>30000</v>
      </c>
      <c r="AV228" s="375">
        <f t="shared" si="716"/>
        <v>30000</v>
      </c>
      <c r="AW228" s="375">
        <f t="shared" si="716"/>
        <v>30000</v>
      </c>
      <c r="AX228" s="376">
        <f>AW228</f>
        <v>30000</v>
      </c>
      <c r="AY228" s="7" t="s">
        <v>2</v>
      </c>
      <c r="AZ228" s="88">
        <v>30000</v>
      </c>
      <c r="BA228" s="132"/>
      <c r="BB228" s="463">
        <f>AZ228</f>
        <v>30000</v>
      </c>
      <c r="BC228" s="464">
        <f t="shared" ref="BC228:BM228" si="717">BB228</f>
        <v>30000</v>
      </c>
      <c r="BD228" s="464">
        <f t="shared" si="717"/>
        <v>30000</v>
      </c>
      <c r="BE228" s="464">
        <f t="shared" si="717"/>
        <v>30000</v>
      </c>
      <c r="BF228" s="464">
        <f t="shared" si="717"/>
        <v>30000</v>
      </c>
      <c r="BG228" s="464">
        <f t="shared" si="717"/>
        <v>30000</v>
      </c>
      <c r="BH228" s="464">
        <f t="shared" si="717"/>
        <v>30000</v>
      </c>
      <c r="BI228" s="464">
        <f t="shared" si="717"/>
        <v>30000</v>
      </c>
      <c r="BJ228" s="464">
        <f t="shared" si="717"/>
        <v>30000</v>
      </c>
      <c r="BK228" s="464">
        <f t="shared" si="717"/>
        <v>30000</v>
      </c>
      <c r="BL228" s="464">
        <f t="shared" si="717"/>
        <v>30000</v>
      </c>
      <c r="BM228" s="464">
        <f t="shared" si="717"/>
        <v>30000</v>
      </c>
      <c r="BN228" s="465">
        <f>BM228</f>
        <v>30000</v>
      </c>
      <c r="BO228" s="7" t="s">
        <v>2</v>
      </c>
      <c r="BP228" s="88">
        <v>30000</v>
      </c>
      <c r="BQ228" s="132"/>
      <c r="BR228" s="463">
        <f>BP228</f>
        <v>30000</v>
      </c>
      <c r="BS228" s="464">
        <f t="shared" ref="BS228:CC228" si="718">BR228</f>
        <v>30000</v>
      </c>
      <c r="BT228" s="464">
        <f t="shared" si="718"/>
        <v>30000</v>
      </c>
      <c r="BU228" s="464">
        <f t="shared" si="718"/>
        <v>30000</v>
      </c>
      <c r="BV228" s="464">
        <f t="shared" si="718"/>
        <v>30000</v>
      </c>
      <c r="BW228" s="464">
        <f t="shared" si="718"/>
        <v>30000</v>
      </c>
      <c r="BX228" s="464">
        <f t="shared" si="718"/>
        <v>30000</v>
      </c>
      <c r="BY228" s="464">
        <f t="shared" si="718"/>
        <v>30000</v>
      </c>
      <c r="BZ228" s="464">
        <f t="shared" si="718"/>
        <v>30000</v>
      </c>
      <c r="CA228" s="464">
        <f t="shared" si="718"/>
        <v>30000</v>
      </c>
      <c r="CB228" s="464">
        <f t="shared" si="718"/>
        <v>30000</v>
      </c>
      <c r="CC228" s="464">
        <f t="shared" si="718"/>
        <v>30000</v>
      </c>
      <c r="CD228" s="465">
        <f>CC228</f>
        <v>30000</v>
      </c>
    </row>
    <row r="229" spans="2:85" x14ac:dyDescent="0.2">
      <c r="B229" s="54" t="s">
        <v>85</v>
      </c>
      <c r="C229" s="24"/>
      <c r="D229" s="32"/>
      <c r="E229" s="73"/>
      <c r="F229" s="55">
        <f>F227+F228</f>
        <v>0</v>
      </c>
      <c r="G229" s="56">
        <f>G227+G228</f>
        <v>0</v>
      </c>
      <c r="H229" s="56">
        <f t="shared" ref="H229:Q229" si="719">H227+H228</f>
        <v>0</v>
      </c>
      <c r="I229" s="56">
        <f t="shared" si="719"/>
        <v>0</v>
      </c>
      <c r="J229" s="56">
        <f t="shared" si="719"/>
        <v>0</v>
      </c>
      <c r="K229" s="56">
        <f t="shared" si="719"/>
        <v>0</v>
      </c>
      <c r="L229" s="56">
        <f t="shared" si="719"/>
        <v>0</v>
      </c>
      <c r="M229" s="56">
        <f t="shared" si="719"/>
        <v>0</v>
      </c>
      <c r="N229" s="56">
        <f t="shared" si="719"/>
        <v>0</v>
      </c>
      <c r="O229" s="56">
        <f t="shared" si="719"/>
        <v>-500</v>
      </c>
      <c r="P229" s="56">
        <f t="shared" si="719"/>
        <v>-1000</v>
      </c>
      <c r="Q229" s="56">
        <f t="shared" si="719"/>
        <v>-1500</v>
      </c>
      <c r="R229" s="102">
        <f>Q229</f>
        <v>-1500</v>
      </c>
      <c r="S229" s="24"/>
      <c r="T229" s="32"/>
      <c r="U229" s="73"/>
      <c r="V229" s="267">
        <f>V227+V228</f>
        <v>4776611</v>
      </c>
      <c r="W229" s="268">
        <f>W227+W228</f>
        <v>4775811</v>
      </c>
      <c r="X229" s="268">
        <f t="shared" ref="X229:AG229" si="720">X227+X228</f>
        <v>4775011</v>
      </c>
      <c r="Y229" s="268">
        <f t="shared" si="720"/>
        <v>4747344.333333333</v>
      </c>
      <c r="Z229" s="268">
        <f t="shared" si="720"/>
        <v>4719677.666666666</v>
      </c>
      <c r="AA229" s="268">
        <f t="shared" si="720"/>
        <v>4692010.9999999991</v>
      </c>
      <c r="AB229" s="268">
        <f t="shared" si="720"/>
        <v>4620997.666666666</v>
      </c>
      <c r="AC229" s="268">
        <f t="shared" si="720"/>
        <v>4544931.333333333</v>
      </c>
      <c r="AD229" s="268">
        <f t="shared" si="720"/>
        <v>4468865</v>
      </c>
      <c r="AE229" s="268">
        <f t="shared" si="720"/>
        <v>4349576.8233333332</v>
      </c>
      <c r="AF229" s="268">
        <f t="shared" si="720"/>
        <v>4231254.6231666664</v>
      </c>
      <c r="AG229" s="268">
        <f t="shared" si="720"/>
        <v>4113748.7663749997</v>
      </c>
      <c r="AH229" s="269">
        <f>AG229</f>
        <v>4113748.7663749997</v>
      </c>
      <c r="AI229" s="24"/>
      <c r="AJ229" s="32"/>
      <c r="AK229" s="73"/>
      <c r="AL229" s="377">
        <f>AL227+AL228</f>
        <v>3861167.306483333</v>
      </c>
      <c r="AM229" s="378">
        <f>AM227+AM228</f>
        <v>3674677.8306947914</v>
      </c>
      <c r="AN229" s="378">
        <f t="shared" ref="AN229:AW229" si="721">AN227+AN228</f>
        <v>3536727.871846484</v>
      </c>
      <c r="AO229" s="378">
        <f t="shared" si="721"/>
        <v>3435610.1652208818</v>
      </c>
      <c r="AP229" s="378">
        <f t="shared" si="721"/>
        <v>3362444.8720401465</v>
      </c>
      <c r="AQ229" s="378">
        <f t="shared" si="721"/>
        <v>3310501.0485236701</v>
      </c>
      <c r="AR229" s="378">
        <f t="shared" si="721"/>
        <v>3252727.4865800864</v>
      </c>
      <c r="AS229" s="378">
        <f t="shared" si="721"/>
        <v>3207241.7355294507</v>
      </c>
      <c r="AT229" s="378">
        <f t="shared" si="721"/>
        <v>3171267.4459601445</v>
      </c>
      <c r="AU229" s="378">
        <f t="shared" si="721"/>
        <v>3142541.4327870016</v>
      </c>
      <c r="AV229" s="378">
        <f t="shared" si="721"/>
        <v>3119479.1862605014</v>
      </c>
      <c r="AW229" s="378">
        <f t="shared" si="721"/>
        <v>3100779.0697498135</v>
      </c>
      <c r="AX229" s="379">
        <f>AW229</f>
        <v>3100779.0697498135</v>
      </c>
      <c r="AY229" s="24"/>
      <c r="AZ229" s="32"/>
      <c r="BA229" s="73"/>
      <c r="BB229" s="466">
        <f>BB227+BB228</f>
        <v>2463611.5000751838</v>
      </c>
      <c r="BC229" s="467">
        <f>BC227+BC228</f>
        <v>1964341.2545404388</v>
      </c>
      <c r="BD229" s="467">
        <f t="shared" ref="BD229:BM229" si="722">BD227+BD228</f>
        <v>1569492.1508530921</v>
      </c>
      <c r="BE229" s="467">
        <f t="shared" si="722"/>
        <v>1253865.7738822193</v>
      </c>
      <c r="BF229" s="467">
        <f t="shared" si="722"/>
        <v>998397.85765076149</v>
      </c>
      <c r="BG229" s="467">
        <f t="shared" si="722"/>
        <v>788729.15532879124</v>
      </c>
      <c r="BH229" s="467">
        <f t="shared" si="722"/>
        <v>614014.48857762292</v>
      </c>
      <c r="BI229" s="467">
        <f t="shared" si="722"/>
        <v>465804.51097590593</v>
      </c>
      <c r="BJ229" s="467">
        <f t="shared" si="722"/>
        <v>338065.64447995927</v>
      </c>
      <c r="BK229" s="467">
        <f t="shared" si="722"/>
        <v>226147.72443906148</v>
      </c>
      <c r="BL229" s="467">
        <f t="shared" si="722"/>
        <v>126353.96990883152</v>
      </c>
      <c r="BM229" s="467">
        <f t="shared" si="722"/>
        <v>36000.424987935694</v>
      </c>
      <c r="BN229" s="468">
        <f>BM229</f>
        <v>36000.424987935694</v>
      </c>
      <c r="BO229" s="24"/>
      <c r="BP229" s="32"/>
      <c r="BQ229" s="73"/>
      <c r="BR229" s="466">
        <f t="shared" ref="BR229:CC229" si="723">BR227+BR228</f>
        <v>74832.892749513383</v>
      </c>
      <c r="BS229" s="467">
        <f t="shared" si="723"/>
        <v>246992.24228672707</v>
      </c>
      <c r="BT229" s="467">
        <f t="shared" si="723"/>
        <v>520578.3020401221</v>
      </c>
      <c r="BU229" s="467">
        <f t="shared" si="723"/>
        <v>871406.99540767632</v>
      </c>
      <c r="BV229" s="467">
        <f t="shared" si="723"/>
        <v>1281219.7377376198</v>
      </c>
      <c r="BW229" s="467">
        <f t="shared" si="723"/>
        <v>1736191.0813221531</v>
      </c>
      <c r="BX229" s="467">
        <f t="shared" si="723"/>
        <v>2225853.614904453</v>
      </c>
      <c r="BY229" s="467">
        <f t="shared" si="723"/>
        <v>2742036.4424222992</v>
      </c>
      <c r="BZ229" s="467">
        <f t="shared" si="723"/>
        <v>3278882.6495337477</v>
      </c>
      <c r="CA229" s="467">
        <f>CA227+CA228</f>
        <v>3831814.7874395992</v>
      </c>
      <c r="CB229" s="467">
        <f t="shared" si="723"/>
        <v>4397222.0283530522</v>
      </c>
      <c r="CC229" s="467">
        <f t="shared" si="723"/>
        <v>4972458.4140731571</v>
      </c>
      <c r="CD229" s="468">
        <f>CC229</f>
        <v>4972458.4140731571</v>
      </c>
    </row>
    <row r="230" spans="2:85" x14ac:dyDescent="0.2">
      <c r="B230" s="13"/>
      <c r="C230" s="7"/>
      <c r="D230" s="8"/>
      <c r="F230" s="57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103"/>
      <c r="S230" s="7"/>
      <c r="T230" s="8"/>
      <c r="U230" s="1"/>
      <c r="V230" s="270"/>
      <c r="W230" s="271"/>
      <c r="X230" s="271"/>
      <c r="Y230" s="271"/>
      <c r="Z230" s="271"/>
      <c r="AA230" s="271"/>
      <c r="AB230" s="271"/>
      <c r="AC230" s="271"/>
      <c r="AD230" s="271"/>
      <c r="AE230" s="271"/>
      <c r="AF230" s="271"/>
      <c r="AG230" s="271"/>
      <c r="AH230" s="272"/>
      <c r="AI230" s="7"/>
      <c r="AJ230" s="8"/>
      <c r="AK230" s="1"/>
      <c r="AL230" s="380"/>
      <c r="AM230" s="381"/>
      <c r="AN230" s="381"/>
      <c r="AO230" s="381"/>
      <c r="AP230" s="381"/>
      <c r="AQ230" s="381"/>
      <c r="AR230" s="381"/>
      <c r="AS230" s="381"/>
      <c r="AT230" s="381"/>
      <c r="AU230" s="381"/>
      <c r="AV230" s="381"/>
      <c r="AW230" s="381"/>
      <c r="AX230" s="382"/>
      <c r="AY230" s="7"/>
      <c r="AZ230" s="8"/>
      <c r="BA230" s="1"/>
      <c r="BB230" s="469"/>
      <c r="BC230" s="470"/>
      <c r="BD230" s="470"/>
      <c r="BE230" s="470"/>
      <c r="BF230" s="470"/>
      <c r="BG230" s="470"/>
      <c r="BH230" s="470"/>
      <c r="BI230" s="470"/>
      <c r="BJ230" s="470"/>
      <c r="BK230" s="470"/>
      <c r="BL230" s="470"/>
      <c r="BM230" s="470"/>
      <c r="BN230" s="471"/>
      <c r="BO230" s="7"/>
      <c r="BP230" s="8"/>
      <c r="BQ230" s="1"/>
      <c r="BR230" s="469"/>
      <c r="BS230" s="470"/>
      <c r="BT230" s="470"/>
      <c r="BU230" s="470"/>
      <c r="BV230" s="470"/>
      <c r="BW230" s="470"/>
      <c r="BX230" s="470"/>
      <c r="BY230" s="470"/>
      <c r="BZ230" s="470"/>
      <c r="CA230" s="470"/>
      <c r="CB230" s="470"/>
      <c r="CC230" s="470"/>
      <c r="CD230" s="471"/>
    </row>
    <row r="231" spans="2:85" x14ac:dyDescent="0.2">
      <c r="B231" s="13" t="s">
        <v>86</v>
      </c>
      <c r="C231" s="7" t="s">
        <v>87</v>
      </c>
      <c r="D231" s="99">
        <v>0</v>
      </c>
      <c r="E231" s="134"/>
      <c r="F231" s="52">
        <f>$D231*F217</f>
        <v>0</v>
      </c>
      <c r="G231" s="52">
        <f>$D231*G217</f>
        <v>0</v>
      </c>
      <c r="H231" s="52">
        <f t="shared" ref="H231:Q231" si="724">$D231*H217</f>
        <v>0</v>
      </c>
      <c r="I231" s="52">
        <f t="shared" si="724"/>
        <v>0</v>
      </c>
      <c r="J231" s="52">
        <f t="shared" si="724"/>
        <v>0</v>
      </c>
      <c r="K231" s="52">
        <f t="shared" si="724"/>
        <v>0</v>
      </c>
      <c r="L231" s="52">
        <f t="shared" si="724"/>
        <v>0</v>
      </c>
      <c r="M231" s="52">
        <f t="shared" si="724"/>
        <v>0</v>
      </c>
      <c r="N231" s="52">
        <f t="shared" si="724"/>
        <v>0</v>
      </c>
      <c r="O231" s="52">
        <f t="shared" si="724"/>
        <v>0</v>
      </c>
      <c r="P231" s="52">
        <f t="shared" si="724"/>
        <v>0</v>
      </c>
      <c r="Q231" s="52">
        <f t="shared" si="724"/>
        <v>0</v>
      </c>
      <c r="R231" s="101">
        <f>Q231</f>
        <v>0</v>
      </c>
      <c r="S231" s="7" t="s">
        <v>87</v>
      </c>
      <c r="T231" s="99">
        <v>0.25</v>
      </c>
      <c r="U231" s="134"/>
      <c r="V231" s="265">
        <f t="shared" ref="V231:AG231" si="725">$D231*V217</f>
        <v>0</v>
      </c>
      <c r="W231" s="265">
        <f t="shared" si="725"/>
        <v>0</v>
      </c>
      <c r="X231" s="265">
        <f t="shared" si="725"/>
        <v>0</v>
      </c>
      <c r="Y231" s="265">
        <f t="shared" si="725"/>
        <v>0</v>
      </c>
      <c r="Z231" s="265">
        <f t="shared" si="725"/>
        <v>0</v>
      </c>
      <c r="AA231" s="265">
        <f t="shared" si="725"/>
        <v>0</v>
      </c>
      <c r="AB231" s="265">
        <f t="shared" si="725"/>
        <v>0</v>
      </c>
      <c r="AC231" s="265">
        <f t="shared" si="725"/>
        <v>0</v>
      </c>
      <c r="AD231" s="265">
        <f t="shared" si="725"/>
        <v>0</v>
      </c>
      <c r="AE231" s="265">
        <f t="shared" si="725"/>
        <v>0</v>
      </c>
      <c r="AF231" s="265">
        <f t="shared" si="725"/>
        <v>0</v>
      </c>
      <c r="AG231" s="265">
        <f t="shared" si="725"/>
        <v>0</v>
      </c>
      <c r="AH231" s="266">
        <f>AG231</f>
        <v>0</v>
      </c>
      <c r="AI231" s="7" t="s">
        <v>87</v>
      </c>
      <c r="AJ231" s="99">
        <v>0.25</v>
      </c>
      <c r="AK231" s="134"/>
      <c r="AL231" s="375">
        <f t="shared" ref="AL231:AW231" si="726">$D231*AL217</f>
        <v>0</v>
      </c>
      <c r="AM231" s="375">
        <f t="shared" si="726"/>
        <v>0</v>
      </c>
      <c r="AN231" s="375">
        <f t="shared" si="726"/>
        <v>0</v>
      </c>
      <c r="AO231" s="375">
        <f t="shared" si="726"/>
        <v>0</v>
      </c>
      <c r="AP231" s="375">
        <f t="shared" si="726"/>
        <v>0</v>
      </c>
      <c r="AQ231" s="375">
        <f t="shared" si="726"/>
        <v>0</v>
      </c>
      <c r="AR231" s="375">
        <f t="shared" si="726"/>
        <v>0</v>
      </c>
      <c r="AS231" s="375">
        <f t="shared" si="726"/>
        <v>0</v>
      </c>
      <c r="AT231" s="375">
        <f t="shared" si="726"/>
        <v>0</v>
      </c>
      <c r="AU231" s="375">
        <f t="shared" si="726"/>
        <v>0</v>
      </c>
      <c r="AV231" s="375">
        <f t="shared" si="726"/>
        <v>0</v>
      </c>
      <c r="AW231" s="375">
        <f t="shared" si="726"/>
        <v>0</v>
      </c>
      <c r="AX231" s="376">
        <f>AW231</f>
        <v>0</v>
      </c>
      <c r="AY231" s="7" t="s">
        <v>87</v>
      </c>
      <c r="AZ231" s="99">
        <v>0.25</v>
      </c>
      <c r="BA231" s="134"/>
      <c r="BB231" s="464">
        <f t="shared" ref="BB231:BM231" si="727">$D231*BB217</f>
        <v>0</v>
      </c>
      <c r="BC231" s="464">
        <f t="shared" si="727"/>
        <v>0</v>
      </c>
      <c r="BD231" s="464">
        <f t="shared" si="727"/>
        <v>0</v>
      </c>
      <c r="BE231" s="464">
        <f t="shared" si="727"/>
        <v>0</v>
      </c>
      <c r="BF231" s="464">
        <f t="shared" si="727"/>
        <v>0</v>
      </c>
      <c r="BG231" s="464">
        <f t="shared" si="727"/>
        <v>0</v>
      </c>
      <c r="BH231" s="464">
        <f t="shared" si="727"/>
        <v>0</v>
      </c>
      <c r="BI231" s="464">
        <f t="shared" si="727"/>
        <v>0</v>
      </c>
      <c r="BJ231" s="464">
        <f t="shared" si="727"/>
        <v>0</v>
      </c>
      <c r="BK231" s="464">
        <f t="shared" si="727"/>
        <v>0</v>
      </c>
      <c r="BL231" s="464">
        <f t="shared" si="727"/>
        <v>0</v>
      </c>
      <c r="BM231" s="464">
        <f t="shared" si="727"/>
        <v>0</v>
      </c>
      <c r="BN231" s="465">
        <f>BM231</f>
        <v>0</v>
      </c>
      <c r="BO231" s="7" t="s">
        <v>87</v>
      </c>
      <c r="BP231" s="99">
        <v>0.25</v>
      </c>
      <c r="BQ231" s="134"/>
      <c r="BR231" s="464">
        <f t="shared" ref="BR231:CC231" si="728">$D231*BR217</f>
        <v>0</v>
      </c>
      <c r="BS231" s="464">
        <f t="shared" si="728"/>
        <v>0</v>
      </c>
      <c r="BT231" s="464">
        <f t="shared" si="728"/>
        <v>0</v>
      </c>
      <c r="BU231" s="464">
        <f t="shared" si="728"/>
        <v>0</v>
      </c>
      <c r="BV231" s="464">
        <f t="shared" si="728"/>
        <v>0</v>
      </c>
      <c r="BW231" s="464">
        <f t="shared" si="728"/>
        <v>0</v>
      </c>
      <c r="BX231" s="464">
        <f t="shared" si="728"/>
        <v>0</v>
      </c>
      <c r="BY231" s="464">
        <f t="shared" si="728"/>
        <v>0</v>
      </c>
      <c r="BZ231" s="464">
        <f t="shared" si="728"/>
        <v>0</v>
      </c>
      <c r="CA231" s="464">
        <f t="shared" si="728"/>
        <v>0</v>
      </c>
      <c r="CB231" s="464">
        <f t="shared" si="728"/>
        <v>0</v>
      </c>
      <c r="CC231" s="464">
        <f t="shared" si="728"/>
        <v>0</v>
      </c>
      <c r="CD231" s="465">
        <f>CC231</f>
        <v>0</v>
      </c>
    </row>
    <row r="232" spans="2:85" x14ac:dyDescent="0.2">
      <c r="B232" s="13" t="s">
        <v>88</v>
      </c>
      <c r="C232" s="7" t="s">
        <v>2</v>
      </c>
      <c r="D232" s="88">
        <v>0</v>
      </c>
      <c r="E232" s="132"/>
      <c r="F232" s="51">
        <f>D232</f>
        <v>0</v>
      </c>
      <c r="G232" s="52">
        <f t="shared" ref="G232:R233" si="729">F232</f>
        <v>0</v>
      </c>
      <c r="H232" s="52">
        <f t="shared" si="729"/>
        <v>0</v>
      </c>
      <c r="I232" s="52">
        <f t="shared" si="729"/>
        <v>0</v>
      </c>
      <c r="J232" s="52">
        <f t="shared" si="729"/>
        <v>0</v>
      </c>
      <c r="K232" s="52">
        <f t="shared" si="729"/>
        <v>0</v>
      </c>
      <c r="L232" s="52">
        <f t="shared" si="729"/>
        <v>0</v>
      </c>
      <c r="M232" s="52">
        <f t="shared" si="729"/>
        <v>0</v>
      </c>
      <c r="N232" s="52">
        <f t="shared" si="729"/>
        <v>0</v>
      </c>
      <c r="O232" s="52">
        <f t="shared" si="729"/>
        <v>0</v>
      </c>
      <c r="P232" s="52">
        <f t="shared" si="729"/>
        <v>0</v>
      </c>
      <c r="Q232" s="52">
        <f t="shared" si="729"/>
        <v>0</v>
      </c>
      <c r="R232" s="101">
        <f t="shared" si="729"/>
        <v>0</v>
      </c>
      <c r="S232" s="7" t="s">
        <v>2</v>
      </c>
      <c r="T232" s="88">
        <v>30000</v>
      </c>
      <c r="U232" s="132"/>
      <c r="V232" s="264">
        <f>T232</f>
        <v>30000</v>
      </c>
      <c r="W232" s="265">
        <f t="shared" ref="W232:AH233" si="730">V232</f>
        <v>30000</v>
      </c>
      <c r="X232" s="265">
        <f t="shared" si="730"/>
        <v>30000</v>
      </c>
      <c r="Y232" s="265">
        <f t="shared" si="730"/>
        <v>30000</v>
      </c>
      <c r="Z232" s="265">
        <f t="shared" si="730"/>
        <v>30000</v>
      </c>
      <c r="AA232" s="265">
        <f t="shared" si="730"/>
        <v>30000</v>
      </c>
      <c r="AB232" s="265">
        <f t="shared" si="730"/>
        <v>30000</v>
      </c>
      <c r="AC232" s="265">
        <f t="shared" si="730"/>
        <v>30000</v>
      </c>
      <c r="AD232" s="265">
        <f t="shared" si="730"/>
        <v>30000</v>
      </c>
      <c r="AE232" s="265">
        <f t="shared" si="730"/>
        <v>30000</v>
      </c>
      <c r="AF232" s="265">
        <f t="shared" si="730"/>
        <v>30000</v>
      </c>
      <c r="AG232" s="265">
        <f t="shared" si="730"/>
        <v>30000</v>
      </c>
      <c r="AH232" s="266">
        <f t="shared" si="730"/>
        <v>30000</v>
      </c>
      <c r="AI232" s="7" t="s">
        <v>2</v>
      </c>
      <c r="AJ232" s="88">
        <v>30000</v>
      </c>
      <c r="AK232" s="132"/>
      <c r="AL232" s="374">
        <f>AJ232</f>
        <v>30000</v>
      </c>
      <c r="AM232" s="375">
        <f t="shared" ref="AM232:AX233" si="731">AL232</f>
        <v>30000</v>
      </c>
      <c r="AN232" s="375">
        <f t="shared" si="731"/>
        <v>30000</v>
      </c>
      <c r="AO232" s="375">
        <f t="shared" si="731"/>
        <v>30000</v>
      </c>
      <c r="AP232" s="375">
        <f t="shared" si="731"/>
        <v>30000</v>
      </c>
      <c r="AQ232" s="375">
        <f t="shared" si="731"/>
        <v>30000</v>
      </c>
      <c r="AR232" s="375">
        <f t="shared" si="731"/>
        <v>30000</v>
      </c>
      <c r="AS232" s="375">
        <f t="shared" si="731"/>
        <v>30000</v>
      </c>
      <c r="AT232" s="375">
        <f t="shared" si="731"/>
        <v>30000</v>
      </c>
      <c r="AU232" s="375">
        <f t="shared" si="731"/>
        <v>30000</v>
      </c>
      <c r="AV232" s="375">
        <f t="shared" si="731"/>
        <v>30000</v>
      </c>
      <c r="AW232" s="375">
        <f t="shared" si="731"/>
        <v>30000</v>
      </c>
      <c r="AX232" s="376">
        <f t="shared" si="731"/>
        <v>30000</v>
      </c>
      <c r="AY232" s="7" t="s">
        <v>2</v>
      </c>
      <c r="AZ232" s="88">
        <v>30000</v>
      </c>
      <c r="BA232" s="132"/>
      <c r="BB232" s="463">
        <f>AZ232</f>
        <v>30000</v>
      </c>
      <c r="BC232" s="464">
        <f t="shared" ref="BC232:BM232" si="732">BB232</f>
        <v>30000</v>
      </c>
      <c r="BD232" s="464">
        <f t="shared" si="732"/>
        <v>30000</v>
      </c>
      <c r="BE232" s="464">
        <f t="shared" si="732"/>
        <v>30000</v>
      </c>
      <c r="BF232" s="464">
        <f t="shared" si="732"/>
        <v>30000</v>
      </c>
      <c r="BG232" s="464">
        <f t="shared" si="732"/>
        <v>30000</v>
      </c>
      <c r="BH232" s="464">
        <f t="shared" si="732"/>
        <v>30000</v>
      </c>
      <c r="BI232" s="464">
        <f t="shared" si="732"/>
        <v>30000</v>
      </c>
      <c r="BJ232" s="464">
        <f t="shared" si="732"/>
        <v>30000</v>
      </c>
      <c r="BK232" s="464">
        <f t="shared" si="732"/>
        <v>30000</v>
      </c>
      <c r="BL232" s="464">
        <f t="shared" si="732"/>
        <v>30000</v>
      </c>
      <c r="BM232" s="464">
        <f t="shared" si="732"/>
        <v>30000</v>
      </c>
      <c r="BN232" s="465">
        <f>BM232</f>
        <v>30000</v>
      </c>
      <c r="BO232" s="7" t="s">
        <v>2</v>
      </c>
      <c r="BP232" s="88">
        <v>30000</v>
      </c>
      <c r="BQ232" s="132"/>
      <c r="BR232" s="463">
        <f>BP232</f>
        <v>30000</v>
      </c>
      <c r="BS232" s="464">
        <f t="shared" ref="BS232:CC232" si="733">BR232</f>
        <v>30000</v>
      </c>
      <c r="BT232" s="464">
        <f t="shared" si="733"/>
        <v>30000</v>
      </c>
      <c r="BU232" s="464">
        <f t="shared" si="733"/>
        <v>30000</v>
      </c>
      <c r="BV232" s="464">
        <f t="shared" si="733"/>
        <v>30000</v>
      </c>
      <c r="BW232" s="464">
        <f t="shared" si="733"/>
        <v>30000</v>
      </c>
      <c r="BX232" s="464">
        <f t="shared" si="733"/>
        <v>30000</v>
      </c>
      <c r="BY232" s="464">
        <f t="shared" si="733"/>
        <v>30000</v>
      </c>
      <c r="BZ232" s="464">
        <f t="shared" si="733"/>
        <v>30000</v>
      </c>
      <c r="CA232" s="464">
        <f t="shared" si="733"/>
        <v>30000</v>
      </c>
      <c r="CB232" s="464">
        <f t="shared" si="733"/>
        <v>30000</v>
      </c>
      <c r="CC232" s="464">
        <f t="shared" si="733"/>
        <v>30000</v>
      </c>
      <c r="CD232" s="465">
        <f>CC232</f>
        <v>30000</v>
      </c>
    </row>
    <row r="233" spans="2:85" x14ac:dyDescent="0.2">
      <c r="B233" s="54" t="s">
        <v>89</v>
      </c>
      <c r="C233" s="24"/>
      <c r="D233" s="32"/>
      <c r="E233" s="73"/>
      <c r="F233" s="56">
        <f>F231+F232</f>
        <v>0</v>
      </c>
      <c r="G233" s="56">
        <f>G231+G232</f>
        <v>0</v>
      </c>
      <c r="H233" s="56">
        <f t="shared" ref="H233:Q233" si="734">H231+H232</f>
        <v>0</v>
      </c>
      <c r="I233" s="56">
        <f t="shared" si="734"/>
        <v>0</v>
      </c>
      <c r="J233" s="56">
        <f t="shared" si="734"/>
        <v>0</v>
      </c>
      <c r="K233" s="56">
        <f t="shared" si="734"/>
        <v>0</v>
      </c>
      <c r="L233" s="56">
        <f t="shared" si="734"/>
        <v>0</v>
      </c>
      <c r="M233" s="56">
        <f t="shared" si="734"/>
        <v>0</v>
      </c>
      <c r="N233" s="56">
        <f t="shared" si="734"/>
        <v>0</v>
      </c>
      <c r="O233" s="56">
        <f t="shared" si="734"/>
        <v>0</v>
      </c>
      <c r="P233" s="56">
        <f t="shared" si="734"/>
        <v>0</v>
      </c>
      <c r="Q233" s="56">
        <f t="shared" si="734"/>
        <v>0</v>
      </c>
      <c r="R233" s="102">
        <f t="shared" si="729"/>
        <v>0</v>
      </c>
      <c r="S233" s="24"/>
      <c r="T233" s="32"/>
      <c r="U233" s="73"/>
      <c r="V233" s="268">
        <f>V231+V232</f>
        <v>30000</v>
      </c>
      <c r="W233" s="268">
        <f>W231+W232</f>
        <v>30000</v>
      </c>
      <c r="X233" s="268">
        <f t="shared" ref="X233:AG233" si="735">X231+X232</f>
        <v>30000</v>
      </c>
      <c r="Y233" s="268">
        <f t="shared" si="735"/>
        <v>30000</v>
      </c>
      <c r="Z233" s="268">
        <f t="shared" si="735"/>
        <v>30000</v>
      </c>
      <c r="AA233" s="268">
        <f t="shared" si="735"/>
        <v>30000</v>
      </c>
      <c r="AB233" s="268">
        <f t="shared" si="735"/>
        <v>30000</v>
      </c>
      <c r="AC233" s="268">
        <f t="shared" si="735"/>
        <v>30000</v>
      </c>
      <c r="AD233" s="268">
        <f t="shared" si="735"/>
        <v>30000</v>
      </c>
      <c r="AE233" s="268">
        <f t="shared" si="735"/>
        <v>30000</v>
      </c>
      <c r="AF233" s="268">
        <f t="shared" si="735"/>
        <v>30000</v>
      </c>
      <c r="AG233" s="268">
        <f t="shared" si="735"/>
        <v>30000</v>
      </c>
      <c r="AH233" s="269">
        <f t="shared" si="730"/>
        <v>30000</v>
      </c>
      <c r="AI233" s="24"/>
      <c r="AJ233" s="32"/>
      <c r="AK233" s="73"/>
      <c r="AL233" s="378">
        <f>AL231+AL232</f>
        <v>30000</v>
      </c>
      <c r="AM233" s="378">
        <f>AM231+AM232</f>
        <v>30000</v>
      </c>
      <c r="AN233" s="378">
        <f t="shared" ref="AN233:AW233" si="736">AN231+AN232</f>
        <v>30000</v>
      </c>
      <c r="AO233" s="378">
        <f t="shared" si="736"/>
        <v>30000</v>
      </c>
      <c r="AP233" s="378">
        <f t="shared" si="736"/>
        <v>30000</v>
      </c>
      <c r="AQ233" s="378">
        <f t="shared" si="736"/>
        <v>30000</v>
      </c>
      <c r="AR233" s="378">
        <f t="shared" si="736"/>
        <v>30000</v>
      </c>
      <c r="AS233" s="378">
        <f t="shared" si="736"/>
        <v>30000</v>
      </c>
      <c r="AT233" s="378">
        <f t="shared" si="736"/>
        <v>30000</v>
      </c>
      <c r="AU233" s="378">
        <f t="shared" si="736"/>
        <v>30000</v>
      </c>
      <c r="AV233" s="378">
        <f t="shared" si="736"/>
        <v>30000</v>
      </c>
      <c r="AW233" s="378">
        <f t="shared" si="736"/>
        <v>30000</v>
      </c>
      <c r="AX233" s="379">
        <f t="shared" si="731"/>
        <v>30000</v>
      </c>
      <c r="AY233" s="24"/>
      <c r="AZ233" s="32"/>
      <c r="BA233" s="73"/>
      <c r="BB233" s="467">
        <f>BB231+BB232</f>
        <v>30000</v>
      </c>
      <c r="BC233" s="467">
        <f>BC231+BC232</f>
        <v>30000</v>
      </c>
      <c r="BD233" s="467">
        <f t="shared" ref="BD233:BM233" si="737">BD231+BD232</f>
        <v>30000</v>
      </c>
      <c r="BE233" s="467">
        <f t="shared" si="737"/>
        <v>30000</v>
      </c>
      <c r="BF233" s="467">
        <f t="shared" si="737"/>
        <v>30000</v>
      </c>
      <c r="BG233" s="467">
        <f t="shared" si="737"/>
        <v>30000</v>
      </c>
      <c r="BH233" s="467">
        <f t="shared" si="737"/>
        <v>30000</v>
      </c>
      <c r="BI233" s="467">
        <f t="shared" si="737"/>
        <v>30000</v>
      </c>
      <c r="BJ233" s="467">
        <f t="shared" si="737"/>
        <v>30000</v>
      </c>
      <c r="BK233" s="467">
        <f t="shared" si="737"/>
        <v>30000</v>
      </c>
      <c r="BL233" s="467">
        <f t="shared" si="737"/>
        <v>30000</v>
      </c>
      <c r="BM233" s="467">
        <f t="shared" si="737"/>
        <v>30000</v>
      </c>
      <c r="BN233" s="468">
        <f>BM233</f>
        <v>30000</v>
      </c>
      <c r="BO233" s="24"/>
      <c r="BP233" s="32"/>
      <c r="BQ233" s="73"/>
      <c r="BR233" s="467">
        <f>BR231+BR232</f>
        <v>30000</v>
      </c>
      <c r="BS233" s="467">
        <f>BS231+BS232</f>
        <v>30000</v>
      </c>
      <c r="BT233" s="467">
        <f t="shared" ref="BT233:CC233" si="738">BT231+BT232</f>
        <v>30000</v>
      </c>
      <c r="BU233" s="467">
        <f t="shared" si="738"/>
        <v>30000</v>
      </c>
      <c r="BV233" s="467">
        <f t="shared" si="738"/>
        <v>30000</v>
      </c>
      <c r="BW233" s="467">
        <f t="shared" si="738"/>
        <v>30000</v>
      </c>
      <c r="BX233" s="467">
        <f t="shared" si="738"/>
        <v>30000</v>
      </c>
      <c r="BY233" s="467">
        <f t="shared" si="738"/>
        <v>30000</v>
      </c>
      <c r="BZ233" s="467">
        <f t="shared" si="738"/>
        <v>30000</v>
      </c>
      <c r="CA233" s="467">
        <f t="shared" si="738"/>
        <v>30000</v>
      </c>
      <c r="CB233" s="467">
        <f t="shared" si="738"/>
        <v>30000</v>
      </c>
      <c r="CC233" s="467">
        <f t="shared" si="738"/>
        <v>30000</v>
      </c>
      <c r="CD233" s="468">
        <f>CC233</f>
        <v>30000</v>
      </c>
    </row>
    <row r="234" spans="2:85" x14ac:dyDescent="0.2">
      <c r="B234" s="13"/>
      <c r="C234" s="7"/>
      <c r="D234" s="8"/>
      <c r="F234" s="57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103"/>
      <c r="S234" s="7"/>
      <c r="T234" s="8"/>
      <c r="U234" s="1"/>
      <c r="V234" s="270"/>
      <c r="W234" s="271"/>
      <c r="X234" s="271"/>
      <c r="Y234" s="271"/>
      <c r="Z234" s="271"/>
      <c r="AA234" s="271"/>
      <c r="AB234" s="271"/>
      <c r="AC234" s="271"/>
      <c r="AD234" s="271"/>
      <c r="AE234" s="271"/>
      <c r="AF234" s="271"/>
      <c r="AG234" s="271"/>
      <c r="AH234" s="272"/>
      <c r="AI234" s="7"/>
      <c r="AJ234" s="8"/>
      <c r="AK234" s="1"/>
      <c r="AL234" s="380"/>
      <c r="AM234" s="381"/>
      <c r="AN234" s="381"/>
      <c r="AO234" s="381"/>
      <c r="AP234" s="381"/>
      <c r="AQ234" s="381"/>
      <c r="AR234" s="381"/>
      <c r="AS234" s="381"/>
      <c r="AT234" s="381"/>
      <c r="AU234" s="381"/>
      <c r="AV234" s="381"/>
      <c r="AW234" s="381"/>
      <c r="AX234" s="382"/>
      <c r="AY234" s="7"/>
      <c r="AZ234" s="8"/>
      <c r="BA234" s="1"/>
      <c r="BB234" s="469"/>
      <c r="BC234" s="470"/>
      <c r="BD234" s="470"/>
      <c r="BE234" s="470"/>
      <c r="BF234" s="470"/>
      <c r="BG234" s="470"/>
      <c r="BH234" s="470"/>
      <c r="BI234" s="470"/>
      <c r="BJ234" s="470"/>
      <c r="BK234" s="470"/>
      <c r="BL234" s="470"/>
      <c r="BM234" s="470"/>
      <c r="BN234" s="471"/>
      <c r="BO234" s="7"/>
      <c r="BP234" s="8"/>
      <c r="BQ234" s="1"/>
      <c r="BR234" s="469"/>
      <c r="BS234" s="470"/>
      <c r="BT234" s="470"/>
      <c r="BU234" s="470"/>
      <c r="BV234" s="470"/>
      <c r="BW234" s="470"/>
      <c r="BX234" s="470"/>
      <c r="BY234" s="470"/>
      <c r="BZ234" s="470"/>
      <c r="CA234" s="470"/>
      <c r="CB234" s="470"/>
      <c r="CC234" s="470"/>
      <c r="CD234" s="471"/>
    </row>
    <row r="235" spans="2:85" x14ac:dyDescent="0.2">
      <c r="B235" s="53" t="s">
        <v>90</v>
      </c>
      <c r="C235" s="7" t="s">
        <v>2</v>
      </c>
      <c r="D235" s="88">
        <v>0</v>
      </c>
      <c r="E235" s="132"/>
      <c r="F235" s="51">
        <f>D235+F251</f>
        <v>0</v>
      </c>
      <c r="G235" s="52">
        <f>F235+G251</f>
        <v>0</v>
      </c>
      <c r="H235" s="52">
        <f t="shared" ref="H235:Q235" si="739">G235+H251</f>
        <v>0</v>
      </c>
      <c r="I235" s="52">
        <f t="shared" si="739"/>
        <v>0</v>
      </c>
      <c r="J235" s="52">
        <f t="shared" si="739"/>
        <v>0</v>
      </c>
      <c r="K235" s="52">
        <f t="shared" si="739"/>
        <v>0</v>
      </c>
      <c r="L235" s="52">
        <f t="shared" si="739"/>
        <v>0</v>
      </c>
      <c r="M235" s="52">
        <f t="shared" si="739"/>
        <v>0</v>
      </c>
      <c r="N235" s="52">
        <f t="shared" si="739"/>
        <v>0</v>
      </c>
      <c r="O235" s="52">
        <f t="shared" si="739"/>
        <v>0</v>
      </c>
      <c r="P235" s="52">
        <f t="shared" si="739"/>
        <v>0</v>
      </c>
      <c r="Q235" s="52">
        <f t="shared" si="739"/>
        <v>0</v>
      </c>
      <c r="R235" s="101">
        <f>Q235</f>
        <v>0</v>
      </c>
      <c r="S235" s="7" t="s">
        <v>2</v>
      </c>
      <c r="T235" s="88">
        <v>0</v>
      </c>
      <c r="U235" s="132"/>
      <c r="V235" s="264">
        <f>T235+V251</f>
        <v>0</v>
      </c>
      <c r="W235" s="265">
        <f>V235+W251</f>
        <v>0</v>
      </c>
      <c r="X235" s="265">
        <f t="shared" ref="X235:AG235" si="740">W235+X251</f>
        <v>0</v>
      </c>
      <c r="Y235" s="265">
        <f t="shared" si="740"/>
        <v>0</v>
      </c>
      <c r="Z235" s="265">
        <f t="shared" si="740"/>
        <v>0</v>
      </c>
      <c r="AA235" s="265">
        <f t="shared" si="740"/>
        <v>0</v>
      </c>
      <c r="AB235" s="265">
        <f t="shared" si="740"/>
        <v>0</v>
      </c>
      <c r="AC235" s="265">
        <f t="shared" si="740"/>
        <v>0</v>
      </c>
      <c r="AD235" s="265">
        <f t="shared" si="740"/>
        <v>0</v>
      </c>
      <c r="AE235" s="265">
        <f t="shared" si="740"/>
        <v>0</v>
      </c>
      <c r="AF235" s="265">
        <f t="shared" si="740"/>
        <v>0</v>
      </c>
      <c r="AG235" s="265">
        <f t="shared" si="740"/>
        <v>0</v>
      </c>
      <c r="AH235" s="266">
        <f>AG235</f>
        <v>0</v>
      </c>
      <c r="AI235" s="7" t="s">
        <v>2</v>
      </c>
      <c r="AJ235" s="88">
        <v>0</v>
      </c>
      <c r="AK235" s="132"/>
      <c r="AL235" s="374">
        <f>AJ235+AL251</f>
        <v>0</v>
      </c>
      <c r="AM235" s="375">
        <f>AL235+AM251</f>
        <v>0</v>
      </c>
      <c r="AN235" s="375">
        <f t="shared" ref="AN235:AW235" si="741">AM235+AN251</f>
        <v>0</v>
      </c>
      <c r="AO235" s="375">
        <f t="shared" si="741"/>
        <v>0</v>
      </c>
      <c r="AP235" s="375">
        <f t="shared" si="741"/>
        <v>0</v>
      </c>
      <c r="AQ235" s="375">
        <f t="shared" si="741"/>
        <v>0</v>
      </c>
      <c r="AR235" s="375">
        <f t="shared" si="741"/>
        <v>0</v>
      </c>
      <c r="AS235" s="375">
        <f t="shared" si="741"/>
        <v>0</v>
      </c>
      <c r="AT235" s="375">
        <f t="shared" si="741"/>
        <v>0</v>
      </c>
      <c r="AU235" s="375">
        <f t="shared" si="741"/>
        <v>0</v>
      </c>
      <c r="AV235" s="375">
        <f t="shared" si="741"/>
        <v>0</v>
      </c>
      <c r="AW235" s="375">
        <f t="shared" si="741"/>
        <v>0</v>
      </c>
      <c r="AX235" s="376">
        <f>AW235</f>
        <v>0</v>
      </c>
      <c r="AY235" s="7" t="s">
        <v>2</v>
      </c>
      <c r="AZ235" s="88">
        <v>0</v>
      </c>
      <c r="BA235" s="132"/>
      <c r="BB235" s="463">
        <f>AZ235+BB251</f>
        <v>0</v>
      </c>
      <c r="BC235" s="464">
        <f t="shared" ref="BC235:BM235" si="742">BB235+BC251</f>
        <v>0</v>
      </c>
      <c r="BD235" s="464">
        <f t="shared" si="742"/>
        <v>0</v>
      </c>
      <c r="BE235" s="464">
        <f t="shared" si="742"/>
        <v>0</v>
      </c>
      <c r="BF235" s="464">
        <f t="shared" si="742"/>
        <v>0</v>
      </c>
      <c r="BG235" s="464">
        <f t="shared" si="742"/>
        <v>0</v>
      </c>
      <c r="BH235" s="464">
        <f t="shared" si="742"/>
        <v>0</v>
      </c>
      <c r="BI235" s="464">
        <f t="shared" si="742"/>
        <v>0</v>
      </c>
      <c r="BJ235" s="464">
        <f t="shared" si="742"/>
        <v>0</v>
      </c>
      <c r="BK235" s="464">
        <f t="shared" si="742"/>
        <v>0</v>
      </c>
      <c r="BL235" s="464">
        <f t="shared" si="742"/>
        <v>0</v>
      </c>
      <c r="BM235" s="464">
        <f t="shared" si="742"/>
        <v>0</v>
      </c>
      <c r="BN235" s="465">
        <f>BM235</f>
        <v>0</v>
      </c>
      <c r="BO235" s="7" t="s">
        <v>2</v>
      </c>
      <c r="BP235" s="88">
        <v>0</v>
      </c>
      <c r="BQ235" s="132"/>
      <c r="BR235" s="463">
        <f>BP235+BR251</f>
        <v>0</v>
      </c>
      <c r="BS235" s="464">
        <f t="shared" ref="BS235:CC235" si="743">BR235+BS251</f>
        <v>0</v>
      </c>
      <c r="BT235" s="464">
        <f t="shared" si="743"/>
        <v>0</v>
      </c>
      <c r="BU235" s="464">
        <f t="shared" si="743"/>
        <v>0</v>
      </c>
      <c r="BV235" s="464">
        <f t="shared" si="743"/>
        <v>0</v>
      </c>
      <c r="BW235" s="464">
        <f t="shared" si="743"/>
        <v>0</v>
      </c>
      <c r="BX235" s="464">
        <f t="shared" si="743"/>
        <v>0</v>
      </c>
      <c r="BY235" s="464">
        <f t="shared" si="743"/>
        <v>0</v>
      </c>
      <c r="BZ235" s="464">
        <f t="shared" si="743"/>
        <v>0</v>
      </c>
      <c r="CA235" s="464">
        <f t="shared" si="743"/>
        <v>0</v>
      </c>
      <c r="CB235" s="464">
        <f t="shared" si="743"/>
        <v>0</v>
      </c>
      <c r="CC235" s="464">
        <f t="shared" si="743"/>
        <v>0</v>
      </c>
      <c r="CD235" s="465">
        <f>CC235</f>
        <v>0</v>
      </c>
    </row>
    <row r="236" spans="2:85" x14ac:dyDescent="0.2">
      <c r="B236" s="53" t="s">
        <v>91</v>
      </c>
      <c r="C236" s="7" t="s">
        <v>2</v>
      </c>
      <c r="D236" s="88">
        <v>0</v>
      </c>
      <c r="E236" s="132"/>
      <c r="F236" s="51">
        <f>D236+F221</f>
        <v>0</v>
      </c>
      <c r="G236" s="52">
        <f t="shared" ref="G236:Q236" si="744">F236+G221</f>
        <v>0</v>
      </c>
      <c r="H236" s="52">
        <f t="shared" si="744"/>
        <v>0</v>
      </c>
      <c r="I236" s="52">
        <f t="shared" si="744"/>
        <v>0</v>
      </c>
      <c r="J236" s="52">
        <f t="shared" si="744"/>
        <v>0</v>
      </c>
      <c r="K236" s="52">
        <f t="shared" si="744"/>
        <v>0</v>
      </c>
      <c r="L236" s="52">
        <f t="shared" si="744"/>
        <v>0</v>
      </c>
      <c r="M236" s="52">
        <f t="shared" si="744"/>
        <v>0</v>
      </c>
      <c r="N236" s="52">
        <f t="shared" si="744"/>
        <v>0</v>
      </c>
      <c r="O236" s="52">
        <f t="shared" si="744"/>
        <v>-500</v>
      </c>
      <c r="P236" s="52">
        <f t="shared" si="744"/>
        <v>-1000</v>
      </c>
      <c r="Q236" s="52">
        <f t="shared" si="744"/>
        <v>-1500</v>
      </c>
      <c r="R236" s="101">
        <f>Q236</f>
        <v>-1500</v>
      </c>
      <c r="S236" s="7" t="s">
        <v>2</v>
      </c>
      <c r="T236" s="88">
        <v>0</v>
      </c>
      <c r="U236" s="132"/>
      <c r="V236" s="264">
        <f>T236+V221</f>
        <v>-800</v>
      </c>
      <c r="W236" s="265">
        <f t="shared" ref="W236:AF236" si="745">V236+W221</f>
        <v>-1600</v>
      </c>
      <c r="X236" s="265">
        <f t="shared" si="745"/>
        <v>-2400</v>
      </c>
      <c r="Y236" s="265">
        <f t="shared" si="745"/>
        <v>-30066.666666666672</v>
      </c>
      <c r="Z236" s="265">
        <f t="shared" si="745"/>
        <v>-57733.333333333343</v>
      </c>
      <c r="AA236" s="265">
        <f t="shared" si="745"/>
        <v>-85400.000000000015</v>
      </c>
      <c r="AB236" s="265">
        <f t="shared" si="745"/>
        <v>-156413.33333333337</v>
      </c>
      <c r="AC236" s="265">
        <f t="shared" si="745"/>
        <v>-232479.66666666672</v>
      </c>
      <c r="AD236" s="265">
        <f t="shared" si="745"/>
        <v>-308546.00000000006</v>
      </c>
      <c r="AE236" s="265">
        <f t="shared" si="745"/>
        <v>-427834.17666666675</v>
      </c>
      <c r="AF236" s="265">
        <f t="shared" si="745"/>
        <v>-546156.3768333334</v>
      </c>
      <c r="AG236" s="265">
        <f>AF236+AG221</f>
        <v>-663662.23362500011</v>
      </c>
      <c r="AH236" s="266">
        <f>AG236</f>
        <v>-663662.23362500011</v>
      </c>
      <c r="AI236" s="7" t="s">
        <v>2</v>
      </c>
      <c r="AJ236" s="88">
        <v>0</v>
      </c>
      <c r="AK236" s="132"/>
      <c r="AL236" s="374">
        <f>AJ236+AL221</f>
        <v>-252581.45989166669</v>
      </c>
      <c r="AM236" s="375">
        <f t="shared" ref="AM236:AW236" si="746">AL236+AM221</f>
        <v>-439070.93568020832</v>
      </c>
      <c r="AN236" s="375">
        <f t="shared" si="746"/>
        <v>-577020.89452851564</v>
      </c>
      <c r="AO236" s="375">
        <f t="shared" si="746"/>
        <v>-678138.60115411796</v>
      </c>
      <c r="AP236" s="375">
        <f t="shared" si="746"/>
        <v>-751303.89433485316</v>
      </c>
      <c r="AQ236" s="375">
        <f t="shared" si="746"/>
        <v>-803247.71785132983</v>
      </c>
      <c r="AR236" s="375">
        <f t="shared" si="746"/>
        <v>-861021.2797949136</v>
      </c>
      <c r="AS236" s="375">
        <f t="shared" si="746"/>
        <v>-906507.03084554942</v>
      </c>
      <c r="AT236" s="375">
        <f t="shared" si="746"/>
        <v>-942481.32041485561</v>
      </c>
      <c r="AU236" s="375">
        <f t="shared" si="746"/>
        <v>-971207.33358799864</v>
      </c>
      <c r="AV236" s="375">
        <f t="shared" si="746"/>
        <v>-994269.58011449885</v>
      </c>
      <c r="AW236" s="375">
        <f t="shared" si="746"/>
        <v>-1012969.6966251865</v>
      </c>
      <c r="AX236" s="376">
        <f>AW236</f>
        <v>-1012969.6966251865</v>
      </c>
      <c r="AY236" s="7" t="s">
        <v>2</v>
      </c>
      <c r="AZ236" s="88">
        <v>0</v>
      </c>
      <c r="BA236" s="132"/>
      <c r="BB236" s="463">
        <f>AZ236+BB221</f>
        <v>-637167.56967462949</v>
      </c>
      <c r="BC236" s="464">
        <f t="shared" ref="BC236:BM236" si="747">BB236+BC221</f>
        <v>-1136437.8152093745</v>
      </c>
      <c r="BD236" s="464">
        <f t="shared" si="747"/>
        <v>-1531286.9188967212</v>
      </c>
      <c r="BE236" s="464">
        <f t="shared" si="747"/>
        <v>-1846913.295867594</v>
      </c>
      <c r="BF236" s="464">
        <f t="shared" si="747"/>
        <v>-2102381.212099052</v>
      </c>
      <c r="BG236" s="464">
        <f t="shared" si="747"/>
        <v>-2312049.9144210224</v>
      </c>
      <c r="BH236" s="464">
        <f t="shared" si="747"/>
        <v>-2486764.5811721906</v>
      </c>
      <c r="BI236" s="464">
        <f t="shared" si="747"/>
        <v>-2634974.5587739078</v>
      </c>
      <c r="BJ236" s="464">
        <f t="shared" si="747"/>
        <v>-2762713.4252698543</v>
      </c>
      <c r="BK236" s="464">
        <f t="shared" si="747"/>
        <v>-2874631.3453107523</v>
      </c>
      <c r="BL236" s="464">
        <f t="shared" si="747"/>
        <v>-2974425.0998409824</v>
      </c>
      <c r="BM236" s="464">
        <f t="shared" si="747"/>
        <v>-3064778.6447618781</v>
      </c>
      <c r="BN236" s="465">
        <f>BM236</f>
        <v>-3064778.6447618781</v>
      </c>
      <c r="BO236" s="7" t="s">
        <v>2</v>
      </c>
      <c r="BP236" s="88">
        <v>0</v>
      </c>
      <c r="BQ236" s="132"/>
      <c r="BR236" s="463">
        <f>BP236+BR221</f>
        <v>38832.467761577689</v>
      </c>
      <c r="BS236" s="464">
        <f t="shared" ref="BS236:CC236" si="748">BR236+BS221</f>
        <v>210991.81729879137</v>
      </c>
      <c r="BT236" s="464">
        <f t="shared" si="748"/>
        <v>484577.87705218641</v>
      </c>
      <c r="BU236" s="464">
        <f t="shared" si="748"/>
        <v>835406.57041974063</v>
      </c>
      <c r="BV236" s="464">
        <f t="shared" si="748"/>
        <v>1245219.3127496839</v>
      </c>
      <c r="BW236" s="464">
        <f t="shared" si="748"/>
        <v>1700190.6563342172</v>
      </c>
      <c r="BX236" s="464">
        <f t="shared" si="748"/>
        <v>2189853.1899165171</v>
      </c>
      <c r="BY236" s="464">
        <f t="shared" si="748"/>
        <v>2706036.0174343633</v>
      </c>
      <c r="BZ236" s="464">
        <f t="shared" si="748"/>
        <v>3242882.2245458118</v>
      </c>
      <c r="CA236" s="464">
        <f t="shared" si="748"/>
        <v>3795814.3624516632</v>
      </c>
      <c r="CB236" s="464">
        <f t="shared" si="748"/>
        <v>4361221.6033651168</v>
      </c>
      <c r="CC236" s="464">
        <f t="shared" si="748"/>
        <v>4936457.9890852217</v>
      </c>
      <c r="CD236" s="465">
        <f>CC236</f>
        <v>4936457.9890852217</v>
      </c>
    </row>
    <row r="237" spans="2:85" x14ac:dyDescent="0.2">
      <c r="B237" s="54" t="s">
        <v>92</v>
      </c>
      <c r="C237" s="24"/>
      <c r="D237" s="32"/>
      <c r="E237" s="73"/>
      <c r="F237" s="55">
        <f t="shared" ref="F237:Q237" si="749">F235+F236</f>
        <v>0</v>
      </c>
      <c r="G237" s="56">
        <f t="shared" si="749"/>
        <v>0</v>
      </c>
      <c r="H237" s="56">
        <f t="shared" si="749"/>
        <v>0</v>
      </c>
      <c r="I237" s="56">
        <f t="shared" si="749"/>
        <v>0</v>
      </c>
      <c r="J237" s="56">
        <f t="shared" si="749"/>
        <v>0</v>
      </c>
      <c r="K237" s="56">
        <f t="shared" si="749"/>
        <v>0</v>
      </c>
      <c r="L237" s="56">
        <f t="shared" si="749"/>
        <v>0</v>
      </c>
      <c r="M237" s="56">
        <f t="shared" si="749"/>
        <v>0</v>
      </c>
      <c r="N237" s="56">
        <f t="shared" si="749"/>
        <v>0</v>
      </c>
      <c r="O237" s="56">
        <f t="shared" si="749"/>
        <v>-500</v>
      </c>
      <c r="P237" s="56">
        <f t="shared" si="749"/>
        <v>-1000</v>
      </c>
      <c r="Q237" s="56">
        <f t="shared" si="749"/>
        <v>-1500</v>
      </c>
      <c r="R237" s="102">
        <f>Q237</f>
        <v>-1500</v>
      </c>
      <c r="S237" s="24"/>
      <c r="T237" s="32"/>
      <c r="U237" s="73"/>
      <c r="V237" s="267">
        <f t="shared" ref="V237:AG237" si="750">V235+V236</f>
        <v>-800</v>
      </c>
      <c r="W237" s="268">
        <f t="shared" si="750"/>
        <v>-1600</v>
      </c>
      <c r="X237" s="268">
        <f t="shared" si="750"/>
        <v>-2400</v>
      </c>
      <c r="Y237" s="268">
        <f t="shared" si="750"/>
        <v>-30066.666666666672</v>
      </c>
      <c r="Z237" s="268">
        <f t="shared" si="750"/>
        <v>-57733.333333333343</v>
      </c>
      <c r="AA237" s="268">
        <f t="shared" si="750"/>
        <v>-85400.000000000015</v>
      </c>
      <c r="AB237" s="268">
        <f t="shared" si="750"/>
        <v>-156413.33333333337</v>
      </c>
      <c r="AC237" s="268">
        <f t="shared" si="750"/>
        <v>-232479.66666666672</v>
      </c>
      <c r="AD237" s="268">
        <f t="shared" si="750"/>
        <v>-308546.00000000006</v>
      </c>
      <c r="AE237" s="268">
        <f t="shared" si="750"/>
        <v>-427834.17666666675</v>
      </c>
      <c r="AF237" s="268">
        <f t="shared" si="750"/>
        <v>-546156.3768333334</v>
      </c>
      <c r="AG237" s="268">
        <f t="shared" si="750"/>
        <v>-663662.23362500011</v>
      </c>
      <c r="AH237" s="269">
        <f>AG237</f>
        <v>-663662.23362500011</v>
      </c>
      <c r="AI237" s="24"/>
      <c r="AJ237" s="32"/>
      <c r="AK237" s="73"/>
      <c r="AL237" s="377">
        <f t="shared" ref="AL237:AW237" si="751">AL235+AL236</f>
        <v>-252581.45989166669</v>
      </c>
      <c r="AM237" s="378">
        <f t="shared" si="751"/>
        <v>-439070.93568020832</v>
      </c>
      <c r="AN237" s="378">
        <f t="shared" si="751"/>
        <v>-577020.89452851564</v>
      </c>
      <c r="AO237" s="378">
        <f t="shared" si="751"/>
        <v>-678138.60115411796</v>
      </c>
      <c r="AP237" s="378">
        <f t="shared" si="751"/>
        <v>-751303.89433485316</v>
      </c>
      <c r="AQ237" s="378">
        <f t="shared" si="751"/>
        <v>-803247.71785132983</v>
      </c>
      <c r="AR237" s="378">
        <f t="shared" si="751"/>
        <v>-861021.2797949136</v>
      </c>
      <c r="AS237" s="378">
        <f t="shared" si="751"/>
        <v>-906507.03084554942</v>
      </c>
      <c r="AT237" s="378">
        <f t="shared" si="751"/>
        <v>-942481.32041485561</v>
      </c>
      <c r="AU237" s="378">
        <f t="shared" si="751"/>
        <v>-971207.33358799864</v>
      </c>
      <c r="AV237" s="378">
        <f t="shared" si="751"/>
        <v>-994269.58011449885</v>
      </c>
      <c r="AW237" s="378">
        <f t="shared" si="751"/>
        <v>-1012969.6966251865</v>
      </c>
      <c r="AX237" s="379">
        <f>AW237</f>
        <v>-1012969.6966251865</v>
      </c>
      <c r="AY237" s="24"/>
      <c r="AZ237" s="32"/>
      <c r="BA237" s="73"/>
      <c r="BB237" s="466">
        <f t="shared" ref="BB237:BM237" si="752">BB235+BB236</f>
        <v>-637167.56967462949</v>
      </c>
      <c r="BC237" s="467">
        <f t="shared" si="752"/>
        <v>-1136437.8152093745</v>
      </c>
      <c r="BD237" s="467">
        <f t="shared" si="752"/>
        <v>-1531286.9188967212</v>
      </c>
      <c r="BE237" s="467">
        <f t="shared" si="752"/>
        <v>-1846913.295867594</v>
      </c>
      <c r="BF237" s="467">
        <f t="shared" si="752"/>
        <v>-2102381.212099052</v>
      </c>
      <c r="BG237" s="467">
        <f t="shared" si="752"/>
        <v>-2312049.9144210224</v>
      </c>
      <c r="BH237" s="467">
        <f t="shared" si="752"/>
        <v>-2486764.5811721906</v>
      </c>
      <c r="BI237" s="467">
        <f t="shared" si="752"/>
        <v>-2634974.5587739078</v>
      </c>
      <c r="BJ237" s="467">
        <f t="shared" si="752"/>
        <v>-2762713.4252698543</v>
      </c>
      <c r="BK237" s="467">
        <f t="shared" si="752"/>
        <v>-2874631.3453107523</v>
      </c>
      <c r="BL237" s="467">
        <f t="shared" si="752"/>
        <v>-2974425.0998409824</v>
      </c>
      <c r="BM237" s="467">
        <f t="shared" si="752"/>
        <v>-3064778.6447618781</v>
      </c>
      <c r="BN237" s="468">
        <f>BM237</f>
        <v>-3064778.6447618781</v>
      </c>
      <c r="BO237" s="24"/>
      <c r="BP237" s="32"/>
      <c r="BQ237" s="73"/>
      <c r="BR237" s="466">
        <f>BR235+BR236</f>
        <v>38832.467761577689</v>
      </c>
      <c r="BS237" s="467">
        <f>BS235+BS236</f>
        <v>210991.81729879137</v>
      </c>
      <c r="BT237" s="467">
        <f>BT235+BT236</f>
        <v>484577.87705218641</v>
      </c>
      <c r="BU237" s="467">
        <f>BU235+BU236</f>
        <v>835406.57041974063</v>
      </c>
      <c r="BV237" s="467">
        <f t="shared" ref="BV237:CC237" si="753">BV235+BV236</f>
        <v>1245219.3127496839</v>
      </c>
      <c r="BW237" s="467">
        <f t="shared" si="753"/>
        <v>1700190.6563342172</v>
      </c>
      <c r="BX237" s="467">
        <f t="shared" si="753"/>
        <v>2189853.1899165171</v>
      </c>
      <c r="BY237" s="467">
        <f t="shared" si="753"/>
        <v>2706036.0174343633</v>
      </c>
      <c r="BZ237" s="467">
        <f t="shared" si="753"/>
        <v>3242882.2245458118</v>
      </c>
      <c r="CA237" s="467">
        <f t="shared" si="753"/>
        <v>3795814.3624516632</v>
      </c>
      <c r="CB237" s="467">
        <f t="shared" si="753"/>
        <v>4361221.6033651168</v>
      </c>
      <c r="CC237" s="467">
        <f t="shared" si="753"/>
        <v>4936457.9890852217</v>
      </c>
      <c r="CD237" s="468">
        <f>CC237</f>
        <v>4936457.9890852217</v>
      </c>
    </row>
    <row r="238" spans="2:85" x14ac:dyDescent="0.2">
      <c r="B238" s="54" t="s">
        <v>93</v>
      </c>
      <c r="C238" s="24"/>
      <c r="D238" s="32"/>
      <c r="E238" s="73"/>
      <c r="F238" s="55">
        <f t="shared" ref="F238:Q238" si="754">F233+F237</f>
        <v>0</v>
      </c>
      <c r="G238" s="56">
        <f t="shared" si="754"/>
        <v>0</v>
      </c>
      <c r="H238" s="56">
        <f t="shared" si="754"/>
        <v>0</v>
      </c>
      <c r="I238" s="56">
        <f t="shared" si="754"/>
        <v>0</v>
      </c>
      <c r="J238" s="56">
        <f t="shared" si="754"/>
        <v>0</v>
      </c>
      <c r="K238" s="56">
        <f t="shared" si="754"/>
        <v>0</v>
      </c>
      <c r="L238" s="56">
        <f t="shared" si="754"/>
        <v>0</v>
      </c>
      <c r="M238" s="56">
        <f t="shared" si="754"/>
        <v>0</v>
      </c>
      <c r="N238" s="56">
        <f t="shared" si="754"/>
        <v>0</v>
      </c>
      <c r="O238" s="56">
        <f t="shared" si="754"/>
        <v>-500</v>
      </c>
      <c r="P238" s="56">
        <f t="shared" si="754"/>
        <v>-1000</v>
      </c>
      <c r="Q238" s="56">
        <f t="shared" si="754"/>
        <v>-1500</v>
      </c>
      <c r="R238" s="102">
        <f>Q238</f>
        <v>-1500</v>
      </c>
      <c r="S238" s="24"/>
      <c r="T238" s="32"/>
      <c r="U238" s="73"/>
      <c r="V238" s="267">
        <f t="shared" ref="V238:AG238" si="755">V233+V237</f>
        <v>29200</v>
      </c>
      <c r="W238" s="268">
        <f t="shared" si="755"/>
        <v>28400</v>
      </c>
      <c r="X238" s="268">
        <f t="shared" si="755"/>
        <v>27600</v>
      </c>
      <c r="Y238" s="268">
        <f t="shared" si="755"/>
        <v>-66.666666666671517</v>
      </c>
      <c r="Z238" s="268">
        <f t="shared" si="755"/>
        <v>-27733.333333333343</v>
      </c>
      <c r="AA238" s="268">
        <f t="shared" si="755"/>
        <v>-55400.000000000015</v>
      </c>
      <c r="AB238" s="268">
        <f t="shared" si="755"/>
        <v>-126413.33333333337</v>
      </c>
      <c r="AC238" s="268">
        <f t="shared" si="755"/>
        <v>-202479.66666666672</v>
      </c>
      <c r="AD238" s="268">
        <f t="shared" si="755"/>
        <v>-278546.00000000006</v>
      </c>
      <c r="AE238" s="268">
        <f t="shared" si="755"/>
        <v>-397834.17666666675</v>
      </c>
      <c r="AF238" s="268">
        <f t="shared" si="755"/>
        <v>-516156.3768333334</v>
      </c>
      <c r="AG238" s="268">
        <f t="shared" si="755"/>
        <v>-633662.23362500011</v>
      </c>
      <c r="AH238" s="269">
        <f>AG238</f>
        <v>-633662.23362500011</v>
      </c>
      <c r="AI238" s="24"/>
      <c r="AJ238" s="32"/>
      <c r="AK238" s="73"/>
      <c r="AL238" s="377">
        <f t="shared" ref="AL238:AW238" si="756">AL233+AL237</f>
        <v>-222581.45989166669</v>
      </c>
      <c r="AM238" s="378">
        <f t="shared" si="756"/>
        <v>-409070.93568020832</v>
      </c>
      <c r="AN238" s="378">
        <f t="shared" si="756"/>
        <v>-547020.89452851564</v>
      </c>
      <c r="AO238" s="378">
        <f t="shared" si="756"/>
        <v>-648138.60115411796</v>
      </c>
      <c r="AP238" s="378">
        <f t="shared" si="756"/>
        <v>-721303.89433485316</v>
      </c>
      <c r="AQ238" s="378">
        <f t="shared" si="756"/>
        <v>-773247.71785132983</v>
      </c>
      <c r="AR238" s="378">
        <f t="shared" si="756"/>
        <v>-831021.2797949136</v>
      </c>
      <c r="AS238" s="378">
        <f t="shared" si="756"/>
        <v>-876507.03084554942</v>
      </c>
      <c r="AT238" s="378">
        <f t="shared" si="756"/>
        <v>-912481.32041485561</v>
      </c>
      <c r="AU238" s="378">
        <f t="shared" si="756"/>
        <v>-941207.33358799864</v>
      </c>
      <c r="AV238" s="378">
        <f t="shared" si="756"/>
        <v>-964269.58011449885</v>
      </c>
      <c r="AW238" s="378">
        <f t="shared" si="756"/>
        <v>-982969.69662518648</v>
      </c>
      <c r="AX238" s="379">
        <f>AW238</f>
        <v>-982969.69662518648</v>
      </c>
      <c r="AY238" s="24"/>
      <c r="AZ238" s="32"/>
      <c r="BA238" s="73"/>
      <c r="BB238" s="466">
        <f t="shared" ref="BB238:BM238" si="757">BB233+BB237</f>
        <v>-607167.56967462949</v>
      </c>
      <c r="BC238" s="467">
        <f t="shared" si="757"/>
        <v>-1106437.8152093745</v>
      </c>
      <c r="BD238" s="467">
        <f t="shared" si="757"/>
        <v>-1501286.9188967212</v>
      </c>
      <c r="BE238" s="467">
        <f t="shared" si="757"/>
        <v>-1816913.295867594</v>
      </c>
      <c r="BF238" s="467">
        <f t="shared" si="757"/>
        <v>-2072381.212099052</v>
      </c>
      <c r="BG238" s="467">
        <f t="shared" si="757"/>
        <v>-2282049.9144210224</v>
      </c>
      <c r="BH238" s="467">
        <f t="shared" si="757"/>
        <v>-2456764.5811721906</v>
      </c>
      <c r="BI238" s="467">
        <f t="shared" si="757"/>
        <v>-2604974.5587739078</v>
      </c>
      <c r="BJ238" s="467">
        <f t="shared" si="757"/>
        <v>-2732713.4252698543</v>
      </c>
      <c r="BK238" s="467">
        <f t="shared" si="757"/>
        <v>-2844631.3453107523</v>
      </c>
      <c r="BL238" s="467">
        <f t="shared" si="757"/>
        <v>-2944425.0998409824</v>
      </c>
      <c r="BM238" s="467">
        <f t="shared" si="757"/>
        <v>-3034778.6447618781</v>
      </c>
      <c r="BN238" s="468">
        <f>BM238</f>
        <v>-3034778.6447618781</v>
      </c>
      <c r="BO238" s="24"/>
      <c r="BP238" s="32"/>
      <c r="BQ238" s="73"/>
      <c r="BR238" s="466">
        <f>BR233+BR237</f>
        <v>68832.467761577689</v>
      </c>
      <c r="BS238" s="467">
        <f>BS233+BS237</f>
        <v>240991.81729879137</v>
      </c>
      <c r="BT238" s="467">
        <f>BT233+BT237</f>
        <v>514577.87705218641</v>
      </c>
      <c r="BU238" s="467">
        <f>BU233+BU237</f>
        <v>865406.57041974063</v>
      </c>
      <c r="BV238" s="467">
        <f t="shared" ref="BV238:CC238" si="758">BV233+BV237</f>
        <v>1275219.3127496839</v>
      </c>
      <c r="BW238" s="467">
        <f t="shared" si="758"/>
        <v>1730190.6563342172</v>
      </c>
      <c r="BX238" s="467">
        <f t="shared" si="758"/>
        <v>2219853.1899165171</v>
      </c>
      <c r="BY238" s="467">
        <f t="shared" si="758"/>
        <v>2736036.0174343633</v>
      </c>
      <c r="BZ238" s="467">
        <f t="shared" si="758"/>
        <v>3272882.2245458118</v>
      </c>
      <c r="CA238" s="467">
        <f t="shared" si="758"/>
        <v>3825814.3624516632</v>
      </c>
      <c r="CB238" s="467">
        <f t="shared" si="758"/>
        <v>4391221.6033651168</v>
      </c>
      <c r="CC238" s="467">
        <f t="shared" si="758"/>
        <v>4966457.9890852217</v>
      </c>
      <c r="CD238" s="468">
        <f>CC238</f>
        <v>4966457.9890852217</v>
      </c>
    </row>
    <row r="239" spans="2:85" x14ac:dyDescent="0.2">
      <c r="B239" s="59" t="s">
        <v>94</v>
      </c>
      <c r="C239" s="60"/>
      <c r="D239" s="61"/>
      <c r="E239" s="136"/>
      <c r="F239" s="62">
        <f t="shared" ref="F239:Q239" si="759">F238-F229</f>
        <v>0</v>
      </c>
      <c r="G239" s="62">
        <f t="shared" si="759"/>
        <v>0</v>
      </c>
      <c r="H239" s="62">
        <f t="shared" si="759"/>
        <v>0</v>
      </c>
      <c r="I239" s="62">
        <f t="shared" si="759"/>
        <v>0</v>
      </c>
      <c r="J239" s="62">
        <f t="shared" si="759"/>
        <v>0</v>
      </c>
      <c r="K239" s="62">
        <f t="shared" si="759"/>
        <v>0</v>
      </c>
      <c r="L239" s="62">
        <f t="shared" si="759"/>
        <v>0</v>
      </c>
      <c r="M239" s="62">
        <f t="shared" si="759"/>
        <v>0</v>
      </c>
      <c r="N239" s="62">
        <f t="shared" si="759"/>
        <v>0</v>
      </c>
      <c r="O239" s="62">
        <f t="shared" si="759"/>
        <v>0</v>
      </c>
      <c r="P239" s="62">
        <f t="shared" si="759"/>
        <v>0</v>
      </c>
      <c r="Q239" s="62">
        <f t="shared" si="759"/>
        <v>0</v>
      </c>
      <c r="R239" s="104">
        <f>Q239</f>
        <v>0</v>
      </c>
      <c r="S239" s="60"/>
      <c r="T239" s="61"/>
      <c r="U239" s="136"/>
      <c r="V239" s="273">
        <f t="shared" ref="V239:AG239" si="760">V238-V229</f>
        <v>-4747411</v>
      </c>
      <c r="W239" s="273">
        <f t="shared" si="760"/>
        <v>-4747411</v>
      </c>
      <c r="X239" s="273">
        <f t="shared" si="760"/>
        <v>-4747411</v>
      </c>
      <c r="Y239" s="273">
        <f t="shared" si="760"/>
        <v>-4747411</v>
      </c>
      <c r="Z239" s="273">
        <f t="shared" si="760"/>
        <v>-4747410.9999999991</v>
      </c>
      <c r="AA239" s="273">
        <f t="shared" si="760"/>
        <v>-4747410.9999999991</v>
      </c>
      <c r="AB239" s="273">
        <f t="shared" si="760"/>
        <v>-4747410.9999999991</v>
      </c>
      <c r="AC239" s="273">
        <f t="shared" si="760"/>
        <v>-4747411</v>
      </c>
      <c r="AD239" s="273">
        <f t="shared" si="760"/>
        <v>-4747411</v>
      </c>
      <c r="AE239" s="273">
        <f t="shared" si="760"/>
        <v>-4747411</v>
      </c>
      <c r="AF239" s="273">
        <f t="shared" si="760"/>
        <v>-4747411</v>
      </c>
      <c r="AG239" s="273">
        <f t="shared" si="760"/>
        <v>-4747411</v>
      </c>
      <c r="AH239" s="274">
        <f>AG239</f>
        <v>-4747411</v>
      </c>
      <c r="AI239" s="60"/>
      <c r="AJ239" s="61"/>
      <c r="AK239" s="136"/>
      <c r="AL239" s="383">
        <f t="shared" ref="AL239:AW239" si="761">AL238-AL229</f>
        <v>-4083748.7663749997</v>
      </c>
      <c r="AM239" s="383">
        <f t="shared" si="761"/>
        <v>-4083748.7663749997</v>
      </c>
      <c r="AN239" s="383">
        <f t="shared" si="761"/>
        <v>-4083748.7663749997</v>
      </c>
      <c r="AO239" s="383">
        <f t="shared" si="761"/>
        <v>-4083748.7663749997</v>
      </c>
      <c r="AP239" s="383">
        <f t="shared" si="761"/>
        <v>-4083748.7663749997</v>
      </c>
      <c r="AQ239" s="383">
        <f t="shared" si="761"/>
        <v>-4083748.7663749997</v>
      </c>
      <c r="AR239" s="383">
        <f t="shared" si="761"/>
        <v>-4083748.7663750001</v>
      </c>
      <c r="AS239" s="383">
        <f t="shared" si="761"/>
        <v>-4083748.7663750001</v>
      </c>
      <c r="AT239" s="383">
        <f t="shared" si="761"/>
        <v>-4083748.7663750001</v>
      </c>
      <c r="AU239" s="383">
        <f t="shared" si="761"/>
        <v>-4083748.7663750001</v>
      </c>
      <c r="AV239" s="383">
        <f t="shared" si="761"/>
        <v>-4083748.7663750001</v>
      </c>
      <c r="AW239" s="383">
        <f t="shared" si="761"/>
        <v>-4083748.7663750001</v>
      </c>
      <c r="AX239" s="384">
        <f>AW239</f>
        <v>-4083748.7663750001</v>
      </c>
      <c r="AY239" s="60"/>
      <c r="AZ239" s="61"/>
      <c r="BA239" s="136"/>
      <c r="BB239" s="472">
        <f t="shared" ref="BB239:BM239" si="762">BB238-BB229</f>
        <v>-3070779.0697498135</v>
      </c>
      <c r="BC239" s="472">
        <f t="shared" si="762"/>
        <v>-3070779.0697498135</v>
      </c>
      <c r="BD239" s="472">
        <f t="shared" si="762"/>
        <v>-3070779.0697498135</v>
      </c>
      <c r="BE239" s="472">
        <f t="shared" si="762"/>
        <v>-3070779.0697498135</v>
      </c>
      <c r="BF239" s="472">
        <f t="shared" si="762"/>
        <v>-3070779.0697498135</v>
      </c>
      <c r="BG239" s="472">
        <f t="shared" si="762"/>
        <v>-3070779.0697498135</v>
      </c>
      <c r="BH239" s="472">
        <f t="shared" si="762"/>
        <v>-3070779.0697498135</v>
      </c>
      <c r="BI239" s="472">
        <f t="shared" si="762"/>
        <v>-3070779.0697498135</v>
      </c>
      <c r="BJ239" s="472">
        <f t="shared" si="762"/>
        <v>-3070779.0697498135</v>
      </c>
      <c r="BK239" s="472">
        <f t="shared" si="762"/>
        <v>-3070779.0697498135</v>
      </c>
      <c r="BL239" s="472">
        <f t="shared" si="762"/>
        <v>-3070779.069749814</v>
      </c>
      <c r="BM239" s="472">
        <f t="shared" si="762"/>
        <v>-3070779.0697498135</v>
      </c>
      <c r="BN239" s="473">
        <f>BM239</f>
        <v>-3070779.0697498135</v>
      </c>
      <c r="BO239" s="60"/>
      <c r="BP239" s="61"/>
      <c r="BQ239" s="136"/>
      <c r="BR239" s="472">
        <f t="shared" ref="BR239:CC239" si="763">BR238-BR229</f>
        <v>-6000.4249879356939</v>
      </c>
      <c r="BS239" s="472">
        <f t="shared" si="763"/>
        <v>-6000.4249879356939</v>
      </c>
      <c r="BT239" s="472">
        <f t="shared" si="763"/>
        <v>-6000.4249879356939</v>
      </c>
      <c r="BU239" s="472">
        <f t="shared" si="763"/>
        <v>-6000.4249879356939</v>
      </c>
      <c r="BV239" s="472">
        <f t="shared" si="763"/>
        <v>-6000.4249879359268</v>
      </c>
      <c r="BW239" s="472">
        <f t="shared" si="763"/>
        <v>-6000.4249879359268</v>
      </c>
      <c r="BX239" s="472">
        <f t="shared" si="763"/>
        <v>-6000.4249879359268</v>
      </c>
      <c r="BY239" s="472">
        <f t="shared" si="763"/>
        <v>-6000.4249879359268</v>
      </c>
      <c r="BZ239" s="472">
        <f t="shared" si="763"/>
        <v>-6000.4249879359268</v>
      </c>
      <c r="CA239" s="472">
        <f t="shared" si="763"/>
        <v>-6000.4249879359268</v>
      </c>
      <c r="CB239" s="472">
        <f t="shared" si="763"/>
        <v>-6000.4249879354611</v>
      </c>
      <c r="CC239" s="472">
        <f t="shared" si="763"/>
        <v>-6000.4249879354611</v>
      </c>
      <c r="CD239" s="473">
        <f>CC239</f>
        <v>-6000.4249879354611</v>
      </c>
    </row>
    <row r="240" spans="2:85" x14ac:dyDescent="0.2">
      <c r="B240" s="63"/>
      <c r="C240" s="7"/>
      <c r="D240" s="8"/>
      <c r="F240" s="28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12"/>
      <c r="S240" s="7"/>
      <c r="T240" s="8"/>
      <c r="U240" s="1"/>
      <c r="V240" s="211"/>
      <c r="W240" s="212"/>
      <c r="X240" s="212"/>
      <c r="Y240" s="212"/>
      <c r="Z240" s="212"/>
      <c r="AA240" s="212"/>
      <c r="AB240" s="212"/>
      <c r="AC240" s="212"/>
      <c r="AD240" s="212"/>
      <c r="AE240" s="212"/>
      <c r="AF240" s="212"/>
      <c r="AG240" s="212"/>
      <c r="AH240" s="215"/>
      <c r="AI240" s="7"/>
      <c r="AJ240" s="8"/>
      <c r="AK240" s="1"/>
      <c r="AL240" s="308"/>
      <c r="AM240" s="309"/>
      <c r="AN240" s="309"/>
      <c r="AO240" s="309"/>
      <c r="AP240" s="309"/>
      <c r="AQ240" s="309"/>
      <c r="AR240" s="309"/>
      <c r="AS240" s="309"/>
      <c r="AT240" s="309"/>
      <c r="AU240" s="309"/>
      <c r="AV240" s="309"/>
      <c r="AW240" s="309"/>
      <c r="AX240" s="312"/>
      <c r="AY240" s="7"/>
      <c r="AZ240" s="8"/>
      <c r="BA240" s="1"/>
      <c r="BB240" s="397"/>
      <c r="BC240" s="398"/>
      <c r="BD240" s="398"/>
      <c r="BE240" s="398"/>
      <c r="BF240" s="398"/>
      <c r="BG240" s="398"/>
      <c r="BH240" s="398"/>
      <c r="BI240" s="398"/>
      <c r="BJ240" s="398"/>
      <c r="BK240" s="398"/>
      <c r="BL240" s="398"/>
      <c r="BM240" s="398"/>
      <c r="BN240" s="401"/>
      <c r="BO240" s="7"/>
      <c r="BP240" s="8"/>
      <c r="BQ240" s="1"/>
      <c r="BR240" s="397"/>
      <c r="BS240" s="398"/>
      <c r="BT240" s="398"/>
      <c r="BU240" s="398"/>
      <c r="BV240" s="398"/>
      <c r="BW240" s="398"/>
      <c r="BX240" s="398"/>
      <c r="BY240" s="398"/>
      <c r="BZ240" s="398"/>
      <c r="CA240" s="398"/>
      <c r="CB240" s="398"/>
      <c r="CC240" s="398"/>
      <c r="CD240" s="401"/>
    </row>
    <row r="241" spans="2:82" x14ac:dyDescent="0.2">
      <c r="B241" s="64" t="s">
        <v>95</v>
      </c>
      <c r="C241" s="7"/>
      <c r="D241" s="8"/>
      <c r="F241" s="28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12"/>
      <c r="S241" s="7"/>
      <c r="T241" s="8"/>
      <c r="U241" s="1"/>
      <c r="V241" s="211"/>
      <c r="W241" s="212"/>
      <c r="X241" s="212"/>
      <c r="Y241" s="212"/>
      <c r="Z241" s="212"/>
      <c r="AA241" s="212"/>
      <c r="AB241" s="212"/>
      <c r="AC241" s="212"/>
      <c r="AD241" s="212"/>
      <c r="AE241" s="212"/>
      <c r="AF241" s="212"/>
      <c r="AG241" s="212"/>
      <c r="AH241" s="215"/>
      <c r="AI241" s="7"/>
      <c r="AJ241" s="8"/>
      <c r="AK241" s="1"/>
      <c r="AL241" s="308"/>
      <c r="AM241" s="309"/>
      <c r="AN241" s="309"/>
      <c r="AO241" s="309"/>
      <c r="AP241" s="309"/>
      <c r="AQ241" s="309"/>
      <c r="AR241" s="309"/>
      <c r="AS241" s="309"/>
      <c r="AT241" s="309"/>
      <c r="AU241" s="309"/>
      <c r="AV241" s="309"/>
      <c r="AW241" s="309"/>
      <c r="AX241" s="312"/>
      <c r="AY241" s="7"/>
      <c r="AZ241" s="8"/>
      <c r="BA241" s="1"/>
      <c r="BB241" s="397"/>
      <c r="BC241" s="398"/>
      <c r="BD241" s="398"/>
      <c r="BE241" s="398"/>
      <c r="BF241" s="398"/>
      <c r="BG241" s="398"/>
      <c r="BH241" s="398"/>
      <c r="BI241" s="398"/>
      <c r="BJ241" s="398"/>
      <c r="BK241" s="398"/>
      <c r="BL241" s="398"/>
      <c r="BM241" s="398"/>
      <c r="BN241" s="401"/>
      <c r="BO241" s="7"/>
      <c r="BP241" s="8"/>
      <c r="BQ241" s="1"/>
      <c r="BR241" s="397"/>
      <c r="BS241" s="398"/>
      <c r="BT241" s="398"/>
      <c r="BU241" s="398"/>
      <c r="BV241" s="398"/>
      <c r="BW241" s="398"/>
      <c r="BX241" s="398"/>
      <c r="BY241" s="398"/>
      <c r="BZ241" s="398"/>
      <c r="CA241" s="398"/>
      <c r="CB241" s="398"/>
      <c r="CC241" s="398"/>
      <c r="CD241" s="401"/>
    </row>
    <row r="242" spans="2:82" x14ac:dyDescent="0.2">
      <c r="B242" s="53" t="s">
        <v>78</v>
      </c>
      <c r="C242" s="7"/>
      <c r="D242" s="8"/>
      <c r="F242" s="65">
        <f>F221</f>
        <v>0</v>
      </c>
      <c r="G242" s="66">
        <f t="shared" ref="G242:Q242" si="764">G221</f>
        <v>0</v>
      </c>
      <c r="H242" s="66">
        <f t="shared" si="764"/>
        <v>0</v>
      </c>
      <c r="I242" s="66">
        <f t="shared" si="764"/>
        <v>0</v>
      </c>
      <c r="J242" s="66">
        <f t="shared" si="764"/>
        <v>0</v>
      </c>
      <c r="K242" s="66">
        <f t="shared" si="764"/>
        <v>0</v>
      </c>
      <c r="L242" s="66">
        <f>L221</f>
        <v>0</v>
      </c>
      <c r="M242" s="66">
        <f t="shared" si="764"/>
        <v>0</v>
      </c>
      <c r="N242" s="66">
        <f t="shared" si="764"/>
        <v>0</v>
      </c>
      <c r="O242" s="66">
        <f t="shared" si="764"/>
        <v>-500</v>
      </c>
      <c r="P242" s="66">
        <f t="shared" si="764"/>
        <v>-500</v>
      </c>
      <c r="Q242" s="66">
        <f t="shared" si="764"/>
        <v>-500</v>
      </c>
      <c r="R242" s="103"/>
      <c r="S242" s="7"/>
      <c r="T242" s="8"/>
      <c r="U242" s="1"/>
      <c r="V242" s="275">
        <f>V221</f>
        <v>-800</v>
      </c>
      <c r="W242" s="276">
        <f t="shared" ref="W242:AG242" si="765">W221</f>
        <v>-800</v>
      </c>
      <c r="X242" s="276">
        <f t="shared" si="765"/>
        <v>-800</v>
      </c>
      <c r="Y242" s="276">
        <f t="shared" si="765"/>
        <v>-27666.666666666672</v>
      </c>
      <c r="Z242" s="276">
        <f t="shared" si="765"/>
        <v>-27666.666666666672</v>
      </c>
      <c r="AA242" s="276">
        <f t="shared" si="765"/>
        <v>-27666.666666666672</v>
      </c>
      <c r="AB242" s="276">
        <f t="shared" si="765"/>
        <v>-71013.333333333343</v>
      </c>
      <c r="AC242" s="276">
        <f t="shared" si="765"/>
        <v>-76066.333333333343</v>
      </c>
      <c r="AD242" s="276">
        <f t="shared" si="765"/>
        <v>-76066.333333333343</v>
      </c>
      <c r="AE242" s="276">
        <f t="shared" si="765"/>
        <v>-119288.17666666667</v>
      </c>
      <c r="AF242" s="276">
        <f t="shared" si="765"/>
        <v>-118322.20016666668</v>
      </c>
      <c r="AG242" s="276">
        <f t="shared" si="765"/>
        <v>-117505.85679166667</v>
      </c>
      <c r="AH242" s="508"/>
      <c r="AI242" s="7"/>
      <c r="AJ242" s="8"/>
      <c r="AK242" s="1"/>
      <c r="AL242" s="385">
        <f t="shared" ref="AL242:AW242" si="766">AL221</f>
        <v>-252581.45989166669</v>
      </c>
      <c r="AM242" s="386">
        <f t="shared" si="766"/>
        <v>-186489.47578854163</v>
      </c>
      <c r="AN242" s="386">
        <f t="shared" si="766"/>
        <v>-137949.95884830729</v>
      </c>
      <c r="AO242" s="386">
        <f t="shared" si="766"/>
        <v>-101117.7066256023</v>
      </c>
      <c r="AP242" s="386">
        <f t="shared" si="766"/>
        <v>-73165.293180735258</v>
      </c>
      <c r="AQ242" s="386">
        <f t="shared" si="766"/>
        <v>-51943.823516476667</v>
      </c>
      <c r="AR242" s="386">
        <f t="shared" si="766"/>
        <v>-57773.561943583773</v>
      </c>
      <c r="AS242" s="386">
        <f t="shared" si="766"/>
        <v>-45485.751050635765</v>
      </c>
      <c r="AT242" s="386">
        <f t="shared" si="766"/>
        <v>-35974.289569306187</v>
      </c>
      <c r="AU242" s="386">
        <f t="shared" si="766"/>
        <v>-28726.01317314303</v>
      </c>
      <c r="AV242" s="386">
        <f t="shared" si="766"/>
        <v>-23062.24652650021</v>
      </c>
      <c r="AW242" s="386">
        <f t="shared" si="766"/>
        <v>-18700.116510687629</v>
      </c>
      <c r="AX242" s="507"/>
      <c r="AY242" s="7"/>
      <c r="AZ242" s="8"/>
      <c r="BA242" s="1"/>
      <c r="BB242" s="474">
        <f t="shared" ref="BB242:BM242" si="767">BB221</f>
        <v>-637167.56967462949</v>
      </c>
      <c r="BC242" s="475">
        <f t="shared" si="767"/>
        <v>-499270.24553474505</v>
      </c>
      <c r="BD242" s="475">
        <f t="shared" si="767"/>
        <v>-394849.10368734668</v>
      </c>
      <c r="BE242" s="475">
        <f t="shared" si="767"/>
        <v>-315626.37697087275</v>
      </c>
      <c r="BF242" s="475">
        <f t="shared" si="767"/>
        <v>-255467.91623145784</v>
      </c>
      <c r="BG242" s="475">
        <f t="shared" si="767"/>
        <v>-209668.70232197025</v>
      </c>
      <c r="BH242" s="475">
        <f t="shared" si="767"/>
        <v>-174714.66675116832</v>
      </c>
      <c r="BI242" s="475">
        <f t="shared" si="767"/>
        <v>-148209.97760171699</v>
      </c>
      <c r="BJ242" s="475">
        <f t="shared" si="767"/>
        <v>-127738.86649594666</v>
      </c>
      <c r="BK242" s="475">
        <f t="shared" si="767"/>
        <v>-111917.92004089779</v>
      </c>
      <c r="BL242" s="475">
        <f t="shared" si="767"/>
        <v>-99793.754530229955</v>
      </c>
      <c r="BM242" s="475">
        <f t="shared" si="767"/>
        <v>-90353.544920895831</v>
      </c>
      <c r="BN242" s="511"/>
      <c r="BO242" s="7"/>
      <c r="BP242" s="8"/>
      <c r="BQ242" s="1"/>
      <c r="BR242" s="474">
        <f t="shared" ref="BR242:CC242" si="768">BR221</f>
        <v>38832.467761577689</v>
      </c>
      <c r="BS242" s="475">
        <f t="shared" si="768"/>
        <v>172159.34953721368</v>
      </c>
      <c r="BT242" s="475">
        <f t="shared" si="768"/>
        <v>273586.05975339503</v>
      </c>
      <c r="BU242" s="475">
        <f t="shared" si="768"/>
        <v>350828.69336755422</v>
      </c>
      <c r="BV242" s="475">
        <f t="shared" si="768"/>
        <v>409812.74232994334</v>
      </c>
      <c r="BW242" s="475">
        <f t="shared" si="768"/>
        <v>454971.34358453343</v>
      </c>
      <c r="BX242" s="475">
        <f t="shared" si="768"/>
        <v>489662.53358229983</v>
      </c>
      <c r="BY242" s="475">
        <f t="shared" si="768"/>
        <v>516182.82751784625</v>
      </c>
      <c r="BZ242" s="475">
        <f t="shared" si="768"/>
        <v>536846.20711144863</v>
      </c>
      <c r="CA242" s="475">
        <f t="shared" si="768"/>
        <v>552932.13790585136</v>
      </c>
      <c r="CB242" s="475">
        <f t="shared" si="768"/>
        <v>565407.24091345316</v>
      </c>
      <c r="CC242" s="475">
        <f t="shared" si="768"/>
        <v>575236.38572010456</v>
      </c>
      <c r="CD242" s="511"/>
    </row>
    <row r="243" spans="2:82" x14ac:dyDescent="0.2">
      <c r="B243" s="53" t="s">
        <v>96</v>
      </c>
      <c r="C243" s="7"/>
      <c r="D243" s="8"/>
      <c r="F243" s="52">
        <f>F231-F226</f>
        <v>0</v>
      </c>
      <c r="G243" s="52">
        <f>F226-G226+G231-F231</f>
        <v>0</v>
      </c>
      <c r="H243" s="52">
        <f t="shared" ref="H243:Q243" si="769">G226-H226+H231-G231</f>
        <v>0</v>
      </c>
      <c r="I243" s="52">
        <f t="shared" si="769"/>
        <v>0</v>
      </c>
      <c r="J243" s="52">
        <f t="shared" si="769"/>
        <v>0</v>
      </c>
      <c r="K243" s="52">
        <f t="shared" si="769"/>
        <v>0</v>
      </c>
      <c r="L243" s="52">
        <f>K226-L226+L231-K231</f>
        <v>0</v>
      </c>
      <c r="M243" s="52">
        <f t="shared" si="769"/>
        <v>0</v>
      </c>
      <c r="N243" s="52">
        <f t="shared" si="769"/>
        <v>0</v>
      </c>
      <c r="O243" s="52">
        <f t="shared" si="769"/>
        <v>0</v>
      </c>
      <c r="P243" s="52">
        <f t="shared" si="769"/>
        <v>0</v>
      </c>
      <c r="Q243" s="52">
        <f t="shared" si="769"/>
        <v>0</v>
      </c>
      <c r="R243" s="101"/>
      <c r="S243" s="7"/>
      <c r="T243" s="8"/>
      <c r="U243" s="1"/>
      <c r="V243" s="265">
        <f>V231-V226</f>
        <v>0</v>
      </c>
      <c r="W243" s="265">
        <f t="shared" ref="W243:AG243" si="770">V226-W226+W231-V231</f>
        <v>0</v>
      </c>
      <c r="X243" s="265">
        <f t="shared" si="770"/>
        <v>0</v>
      </c>
      <c r="Y243" s="265">
        <f t="shared" si="770"/>
        <v>0</v>
      </c>
      <c r="Z243" s="265">
        <f t="shared" si="770"/>
        <v>0</v>
      </c>
      <c r="AA243" s="265">
        <f t="shared" si="770"/>
        <v>0</v>
      </c>
      <c r="AB243" s="265">
        <f t="shared" si="770"/>
        <v>0</v>
      </c>
      <c r="AC243" s="265">
        <f t="shared" si="770"/>
        <v>0</v>
      </c>
      <c r="AD243" s="265">
        <f t="shared" si="770"/>
        <v>0</v>
      </c>
      <c r="AE243" s="265">
        <f t="shared" si="770"/>
        <v>0</v>
      </c>
      <c r="AF243" s="265">
        <f t="shared" si="770"/>
        <v>0</v>
      </c>
      <c r="AG243" s="265">
        <f t="shared" si="770"/>
        <v>0</v>
      </c>
      <c r="AH243" s="508"/>
      <c r="AI243" s="7"/>
      <c r="AJ243" s="8"/>
      <c r="AK243" s="1"/>
      <c r="AL243" s="375">
        <f>AL231-AL226</f>
        <v>0</v>
      </c>
      <c r="AM243" s="375">
        <f t="shared" ref="AM243:AW243" si="771">AL226-AM226+AM231-AL231</f>
        <v>0</v>
      </c>
      <c r="AN243" s="375">
        <f t="shared" si="771"/>
        <v>0</v>
      </c>
      <c r="AO243" s="375">
        <f t="shared" si="771"/>
        <v>0</v>
      </c>
      <c r="AP243" s="375">
        <f t="shared" si="771"/>
        <v>0</v>
      </c>
      <c r="AQ243" s="375">
        <f t="shared" si="771"/>
        <v>0</v>
      </c>
      <c r="AR243" s="375">
        <f t="shared" si="771"/>
        <v>0</v>
      </c>
      <c r="AS243" s="375">
        <f t="shared" si="771"/>
        <v>0</v>
      </c>
      <c r="AT243" s="375">
        <f t="shared" si="771"/>
        <v>0</v>
      </c>
      <c r="AU243" s="375">
        <f t="shared" si="771"/>
        <v>0</v>
      </c>
      <c r="AV243" s="375">
        <f t="shared" si="771"/>
        <v>0</v>
      </c>
      <c r="AW243" s="375">
        <f t="shared" si="771"/>
        <v>0</v>
      </c>
      <c r="AX243" s="507"/>
      <c r="AY243" s="7"/>
      <c r="AZ243" s="8"/>
      <c r="BA243" s="1"/>
      <c r="BB243" s="464">
        <f>BB231-BB226</f>
        <v>0</v>
      </c>
      <c r="BC243" s="464">
        <f t="shared" ref="BC243:BM243" si="772">BB226-BC226+BC231-BB231</f>
        <v>0</v>
      </c>
      <c r="BD243" s="464">
        <f t="shared" si="772"/>
        <v>0</v>
      </c>
      <c r="BE243" s="464">
        <f t="shared" si="772"/>
        <v>0</v>
      </c>
      <c r="BF243" s="464">
        <f t="shared" si="772"/>
        <v>0</v>
      </c>
      <c r="BG243" s="464">
        <f t="shared" si="772"/>
        <v>0</v>
      </c>
      <c r="BH243" s="464">
        <f t="shared" si="772"/>
        <v>0</v>
      </c>
      <c r="BI243" s="464">
        <f t="shared" si="772"/>
        <v>0</v>
      </c>
      <c r="BJ243" s="464">
        <f t="shared" si="772"/>
        <v>0</v>
      </c>
      <c r="BK243" s="464">
        <f t="shared" si="772"/>
        <v>0</v>
      </c>
      <c r="BL243" s="464">
        <f t="shared" si="772"/>
        <v>0</v>
      </c>
      <c r="BM243" s="464">
        <f t="shared" si="772"/>
        <v>0</v>
      </c>
      <c r="BN243" s="511"/>
      <c r="BO243" s="7"/>
      <c r="BP243" s="8"/>
      <c r="BQ243" s="1"/>
      <c r="BR243" s="464">
        <f>BR231-BR226</f>
        <v>0</v>
      </c>
      <c r="BS243" s="464">
        <f t="shared" ref="BS243:CC243" si="773">BR226-BS226+BS231-BR231</f>
        <v>0</v>
      </c>
      <c r="BT243" s="464">
        <f t="shared" si="773"/>
        <v>0</v>
      </c>
      <c r="BU243" s="464">
        <f t="shared" si="773"/>
        <v>0</v>
      </c>
      <c r="BV243" s="464">
        <f t="shared" si="773"/>
        <v>0</v>
      </c>
      <c r="BW243" s="464">
        <f t="shared" si="773"/>
        <v>0</v>
      </c>
      <c r="BX243" s="464">
        <f t="shared" si="773"/>
        <v>0</v>
      </c>
      <c r="BY243" s="464">
        <f t="shared" si="773"/>
        <v>0</v>
      </c>
      <c r="BZ243" s="464">
        <f t="shared" si="773"/>
        <v>0</v>
      </c>
      <c r="CA243" s="464">
        <f t="shared" si="773"/>
        <v>0</v>
      </c>
      <c r="CB243" s="464">
        <f t="shared" si="773"/>
        <v>0</v>
      </c>
      <c r="CC243" s="464">
        <f t="shared" si="773"/>
        <v>0</v>
      </c>
      <c r="CD243" s="511"/>
    </row>
    <row r="244" spans="2:82" x14ac:dyDescent="0.2">
      <c r="B244" s="53" t="s">
        <v>97</v>
      </c>
      <c r="C244" s="7"/>
      <c r="D244" s="8"/>
      <c r="F244" s="51">
        <f>D228-F228+F232-D232</f>
        <v>0</v>
      </c>
      <c r="G244" s="52">
        <f t="shared" ref="G244:Q244" si="774">F228-G228+G232-F232</f>
        <v>0</v>
      </c>
      <c r="H244" s="52">
        <f t="shared" si="774"/>
        <v>0</v>
      </c>
      <c r="I244" s="52">
        <f t="shared" si="774"/>
        <v>0</v>
      </c>
      <c r="J244" s="52">
        <f t="shared" si="774"/>
        <v>0</v>
      </c>
      <c r="K244" s="52">
        <f t="shared" si="774"/>
        <v>0</v>
      </c>
      <c r="L244" s="52">
        <f t="shared" si="774"/>
        <v>0</v>
      </c>
      <c r="M244" s="52">
        <f t="shared" si="774"/>
        <v>0</v>
      </c>
      <c r="N244" s="52">
        <f t="shared" si="774"/>
        <v>0</v>
      </c>
      <c r="O244" s="52">
        <f t="shared" si="774"/>
        <v>0</v>
      </c>
      <c r="P244" s="52">
        <f t="shared" si="774"/>
        <v>0</v>
      </c>
      <c r="Q244" s="52">
        <f t="shared" si="774"/>
        <v>0</v>
      </c>
      <c r="R244" s="101"/>
      <c r="S244" s="7"/>
      <c r="T244" s="8"/>
      <c r="U244" s="1"/>
      <c r="V244" s="264">
        <f>T228-V228+V232-T232</f>
        <v>0</v>
      </c>
      <c r="W244" s="265">
        <f t="shared" ref="W244:AG244" si="775">V228-W228+W232-V232</f>
        <v>0</v>
      </c>
      <c r="X244" s="265">
        <f t="shared" si="775"/>
        <v>0</v>
      </c>
      <c r="Y244" s="265">
        <f t="shared" si="775"/>
        <v>0</v>
      </c>
      <c r="Z244" s="265">
        <f t="shared" si="775"/>
        <v>0</v>
      </c>
      <c r="AA244" s="265">
        <f t="shared" si="775"/>
        <v>0</v>
      </c>
      <c r="AB244" s="265">
        <f t="shared" si="775"/>
        <v>0</v>
      </c>
      <c r="AC244" s="265">
        <f t="shared" si="775"/>
        <v>0</v>
      </c>
      <c r="AD244" s="265">
        <f t="shared" si="775"/>
        <v>0</v>
      </c>
      <c r="AE244" s="265">
        <f t="shared" si="775"/>
        <v>0</v>
      </c>
      <c r="AF244" s="265">
        <f t="shared" si="775"/>
        <v>0</v>
      </c>
      <c r="AG244" s="265">
        <f t="shared" si="775"/>
        <v>0</v>
      </c>
      <c r="AH244" s="508"/>
      <c r="AI244" s="7"/>
      <c r="AJ244" s="8"/>
      <c r="AK244" s="1"/>
      <c r="AL244" s="374">
        <f>AJ228-AL228+AL232-AJ232</f>
        <v>0</v>
      </c>
      <c r="AM244" s="375">
        <f t="shared" ref="AM244:AW244" si="776">AL228-AM228+AM232-AL232</f>
        <v>0</v>
      </c>
      <c r="AN244" s="375">
        <f t="shared" si="776"/>
        <v>0</v>
      </c>
      <c r="AO244" s="375">
        <f t="shared" si="776"/>
        <v>0</v>
      </c>
      <c r="AP244" s="375">
        <f t="shared" si="776"/>
        <v>0</v>
      </c>
      <c r="AQ244" s="375">
        <f t="shared" si="776"/>
        <v>0</v>
      </c>
      <c r="AR244" s="375">
        <f t="shared" si="776"/>
        <v>0</v>
      </c>
      <c r="AS244" s="375">
        <f t="shared" si="776"/>
        <v>0</v>
      </c>
      <c r="AT244" s="375">
        <f t="shared" si="776"/>
        <v>0</v>
      </c>
      <c r="AU244" s="375">
        <f t="shared" si="776"/>
        <v>0</v>
      </c>
      <c r="AV244" s="375">
        <f t="shared" si="776"/>
        <v>0</v>
      </c>
      <c r="AW244" s="375">
        <f t="shared" si="776"/>
        <v>0</v>
      </c>
      <c r="AX244" s="507"/>
      <c r="AY244" s="7"/>
      <c r="AZ244" s="8"/>
      <c r="BA244" s="1"/>
      <c r="BB244" s="463">
        <f>AZ228-BB228+BB232-AZ232</f>
        <v>0</v>
      </c>
      <c r="BC244" s="464">
        <f t="shared" ref="BC244:BM244" si="777">BB228-BC228+BC232-BB232</f>
        <v>0</v>
      </c>
      <c r="BD244" s="464">
        <f t="shared" si="777"/>
        <v>0</v>
      </c>
      <c r="BE244" s="464">
        <f t="shared" si="777"/>
        <v>0</v>
      </c>
      <c r="BF244" s="464">
        <f t="shared" si="777"/>
        <v>0</v>
      </c>
      <c r="BG244" s="464">
        <f t="shared" si="777"/>
        <v>0</v>
      </c>
      <c r="BH244" s="464">
        <f t="shared" si="777"/>
        <v>0</v>
      </c>
      <c r="BI244" s="464">
        <f t="shared" si="777"/>
        <v>0</v>
      </c>
      <c r="BJ244" s="464">
        <f t="shared" si="777"/>
        <v>0</v>
      </c>
      <c r="BK244" s="464">
        <f t="shared" si="777"/>
        <v>0</v>
      </c>
      <c r="BL244" s="464">
        <f t="shared" si="777"/>
        <v>0</v>
      </c>
      <c r="BM244" s="464">
        <f t="shared" si="777"/>
        <v>0</v>
      </c>
      <c r="BN244" s="511"/>
      <c r="BO244" s="7"/>
      <c r="BP244" s="8"/>
      <c r="BQ244" s="1"/>
      <c r="BR244" s="463">
        <f>BP228-BR228+BR232-BP232</f>
        <v>0</v>
      </c>
      <c r="BS244" s="464">
        <f t="shared" ref="BS244:CC244" si="778">BR228-BS228+BS232-BR232</f>
        <v>0</v>
      </c>
      <c r="BT244" s="464">
        <f t="shared" si="778"/>
        <v>0</v>
      </c>
      <c r="BU244" s="464">
        <f t="shared" si="778"/>
        <v>0</v>
      </c>
      <c r="BV244" s="464">
        <f t="shared" si="778"/>
        <v>0</v>
      </c>
      <c r="BW244" s="464">
        <f t="shared" si="778"/>
        <v>0</v>
      </c>
      <c r="BX244" s="464">
        <f t="shared" si="778"/>
        <v>0</v>
      </c>
      <c r="BY244" s="464">
        <f t="shared" si="778"/>
        <v>0</v>
      </c>
      <c r="BZ244" s="464">
        <f t="shared" si="778"/>
        <v>0</v>
      </c>
      <c r="CA244" s="464">
        <f t="shared" si="778"/>
        <v>0</v>
      </c>
      <c r="CB244" s="464">
        <f t="shared" si="778"/>
        <v>0</v>
      </c>
      <c r="CC244" s="464">
        <f t="shared" si="778"/>
        <v>0</v>
      </c>
      <c r="CD244" s="511"/>
    </row>
    <row r="245" spans="2:82" x14ac:dyDescent="0.2">
      <c r="B245" s="54" t="s">
        <v>98</v>
      </c>
      <c r="C245" s="24"/>
      <c r="D245" s="32"/>
      <c r="E245" s="73"/>
      <c r="F245" s="67">
        <f>F242+F243+F244</f>
        <v>0</v>
      </c>
      <c r="G245" s="68">
        <f t="shared" ref="G245:Q245" si="779">G242+G243+G244</f>
        <v>0</v>
      </c>
      <c r="H245" s="68">
        <f t="shared" si="779"/>
        <v>0</v>
      </c>
      <c r="I245" s="68">
        <f t="shared" si="779"/>
        <v>0</v>
      </c>
      <c r="J245" s="68">
        <f t="shared" si="779"/>
        <v>0</v>
      </c>
      <c r="K245" s="68">
        <f t="shared" si="779"/>
        <v>0</v>
      </c>
      <c r="L245" s="68">
        <f>L242+L243+L244</f>
        <v>0</v>
      </c>
      <c r="M245" s="68">
        <f t="shared" si="779"/>
        <v>0</v>
      </c>
      <c r="N245" s="68">
        <f t="shared" si="779"/>
        <v>0</v>
      </c>
      <c r="O245" s="68">
        <f t="shared" si="779"/>
        <v>-500</v>
      </c>
      <c r="P245" s="68">
        <f t="shared" si="779"/>
        <v>-500</v>
      </c>
      <c r="Q245" s="68">
        <f t="shared" si="779"/>
        <v>-500</v>
      </c>
      <c r="R245" s="102"/>
      <c r="S245" s="24"/>
      <c r="T245" s="32"/>
      <c r="U245" s="73"/>
      <c r="V245" s="277">
        <f>V242+V243+V244</f>
        <v>-800</v>
      </c>
      <c r="W245" s="278">
        <f t="shared" ref="W245:AG245" si="780">W242+W243+W244</f>
        <v>-800</v>
      </c>
      <c r="X245" s="278">
        <f t="shared" si="780"/>
        <v>-800</v>
      </c>
      <c r="Y245" s="278">
        <f t="shared" si="780"/>
        <v>-27666.666666666672</v>
      </c>
      <c r="Z245" s="278">
        <f t="shared" si="780"/>
        <v>-27666.666666666672</v>
      </c>
      <c r="AA245" s="278">
        <f t="shared" si="780"/>
        <v>-27666.666666666672</v>
      </c>
      <c r="AB245" s="278">
        <f t="shared" si="780"/>
        <v>-71013.333333333343</v>
      </c>
      <c r="AC245" s="278">
        <f t="shared" si="780"/>
        <v>-76066.333333333343</v>
      </c>
      <c r="AD245" s="278">
        <f t="shared" si="780"/>
        <v>-76066.333333333343</v>
      </c>
      <c r="AE245" s="278">
        <f t="shared" si="780"/>
        <v>-119288.17666666667</v>
      </c>
      <c r="AF245" s="278">
        <f t="shared" si="780"/>
        <v>-118322.20016666668</v>
      </c>
      <c r="AG245" s="278">
        <f t="shared" si="780"/>
        <v>-117505.85679166667</v>
      </c>
      <c r="AH245" s="509"/>
      <c r="AI245" s="24"/>
      <c r="AJ245" s="32"/>
      <c r="AK245" s="73"/>
      <c r="AL245" s="387">
        <f t="shared" ref="AL245:AW245" si="781">AL242+AL243+AL244</f>
        <v>-252581.45989166669</v>
      </c>
      <c r="AM245" s="388">
        <f t="shared" si="781"/>
        <v>-186489.47578854163</v>
      </c>
      <c r="AN245" s="388">
        <f t="shared" si="781"/>
        <v>-137949.95884830729</v>
      </c>
      <c r="AO245" s="388">
        <f t="shared" si="781"/>
        <v>-101117.7066256023</v>
      </c>
      <c r="AP245" s="388">
        <f t="shared" si="781"/>
        <v>-73165.293180735258</v>
      </c>
      <c r="AQ245" s="388">
        <f t="shared" si="781"/>
        <v>-51943.823516476667</v>
      </c>
      <c r="AR245" s="388">
        <f t="shared" si="781"/>
        <v>-57773.561943583773</v>
      </c>
      <c r="AS245" s="388">
        <f t="shared" si="781"/>
        <v>-45485.751050635765</v>
      </c>
      <c r="AT245" s="388">
        <f t="shared" si="781"/>
        <v>-35974.289569306187</v>
      </c>
      <c r="AU245" s="388">
        <f t="shared" si="781"/>
        <v>-28726.01317314303</v>
      </c>
      <c r="AV245" s="388">
        <f t="shared" si="781"/>
        <v>-23062.24652650021</v>
      </c>
      <c r="AW245" s="388">
        <f t="shared" si="781"/>
        <v>-18700.116510687629</v>
      </c>
      <c r="AX245" s="510"/>
      <c r="AY245" s="24"/>
      <c r="AZ245" s="32"/>
      <c r="BA245" s="73"/>
      <c r="BB245" s="476">
        <f t="shared" ref="BB245:BM245" si="782">BB242+BB243+BB244</f>
        <v>-637167.56967462949</v>
      </c>
      <c r="BC245" s="477">
        <f t="shared" si="782"/>
        <v>-499270.24553474505</v>
      </c>
      <c r="BD245" s="477">
        <f t="shared" si="782"/>
        <v>-394849.10368734668</v>
      </c>
      <c r="BE245" s="477">
        <f t="shared" si="782"/>
        <v>-315626.37697087275</v>
      </c>
      <c r="BF245" s="477">
        <f t="shared" si="782"/>
        <v>-255467.91623145784</v>
      </c>
      <c r="BG245" s="477">
        <f t="shared" si="782"/>
        <v>-209668.70232197025</v>
      </c>
      <c r="BH245" s="477">
        <f>BH242+BH243+BH244</f>
        <v>-174714.66675116832</v>
      </c>
      <c r="BI245" s="477">
        <f t="shared" si="782"/>
        <v>-148209.97760171699</v>
      </c>
      <c r="BJ245" s="477">
        <f t="shared" si="782"/>
        <v>-127738.86649594666</v>
      </c>
      <c r="BK245" s="477">
        <f t="shared" si="782"/>
        <v>-111917.92004089779</v>
      </c>
      <c r="BL245" s="477">
        <f t="shared" si="782"/>
        <v>-99793.754530229955</v>
      </c>
      <c r="BM245" s="477">
        <f t="shared" si="782"/>
        <v>-90353.544920895831</v>
      </c>
      <c r="BN245" s="512"/>
      <c r="BO245" s="24"/>
      <c r="BP245" s="32"/>
      <c r="BQ245" s="73"/>
      <c r="BR245" s="476">
        <f t="shared" ref="BR245:CC245" si="783">BR242+BR243+BR244</f>
        <v>38832.467761577689</v>
      </c>
      <c r="BS245" s="477">
        <f t="shared" si="783"/>
        <v>172159.34953721368</v>
      </c>
      <c r="BT245" s="477">
        <f t="shared" si="783"/>
        <v>273586.05975339503</v>
      </c>
      <c r="BU245" s="477">
        <f t="shared" si="783"/>
        <v>350828.69336755422</v>
      </c>
      <c r="BV245" s="477">
        <f t="shared" si="783"/>
        <v>409812.74232994334</v>
      </c>
      <c r="BW245" s="477">
        <f t="shared" si="783"/>
        <v>454971.34358453343</v>
      </c>
      <c r="BX245" s="477">
        <f t="shared" si="783"/>
        <v>489662.53358229983</v>
      </c>
      <c r="BY245" s="477">
        <f t="shared" si="783"/>
        <v>516182.82751784625</v>
      </c>
      <c r="BZ245" s="477">
        <f t="shared" si="783"/>
        <v>536846.20711144863</v>
      </c>
      <c r="CA245" s="477">
        <f t="shared" si="783"/>
        <v>552932.13790585136</v>
      </c>
      <c r="CB245" s="477">
        <f t="shared" si="783"/>
        <v>565407.24091345316</v>
      </c>
      <c r="CC245" s="477">
        <f t="shared" si="783"/>
        <v>575236.38572010456</v>
      </c>
      <c r="CD245" s="512"/>
    </row>
    <row r="246" spans="2:82" x14ac:dyDescent="0.2">
      <c r="B246" s="53"/>
      <c r="C246" s="7"/>
      <c r="D246" s="8"/>
      <c r="F246" s="57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103"/>
      <c r="S246" s="7"/>
      <c r="T246" s="8"/>
      <c r="U246" s="1"/>
      <c r="V246" s="270"/>
      <c r="W246" s="271"/>
      <c r="X246" s="271"/>
      <c r="Y246" s="271"/>
      <c r="Z246" s="271"/>
      <c r="AA246" s="271"/>
      <c r="AB246" s="271"/>
      <c r="AC246" s="271"/>
      <c r="AD246" s="271"/>
      <c r="AE246" s="271"/>
      <c r="AF246" s="271"/>
      <c r="AG246" s="271"/>
      <c r="AH246" s="272"/>
      <c r="AI246" s="7"/>
      <c r="AJ246" s="8"/>
      <c r="AK246" s="1"/>
      <c r="AL246" s="380"/>
      <c r="AM246" s="381"/>
      <c r="AN246" s="381"/>
      <c r="AO246" s="381"/>
      <c r="AP246" s="381"/>
      <c r="AQ246" s="381"/>
      <c r="AR246" s="381"/>
      <c r="AS246" s="381"/>
      <c r="AT246" s="381"/>
      <c r="AU246" s="381"/>
      <c r="AV246" s="381"/>
      <c r="AW246" s="381"/>
      <c r="AX246" s="382"/>
      <c r="AY246" s="7"/>
      <c r="AZ246" s="8"/>
      <c r="BA246" s="1"/>
      <c r="BB246" s="469"/>
      <c r="BC246" s="470"/>
      <c r="BD246" s="470"/>
      <c r="BE246" s="470"/>
      <c r="BF246" s="470"/>
      <c r="BG246" s="470"/>
      <c r="BH246" s="470"/>
      <c r="BI246" s="470"/>
      <c r="BJ246" s="470"/>
      <c r="BK246" s="470"/>
      <c r="BL246" s="470"/>
      <c r="BM246" s="470"/>
      <c r="BN246" s="471"/>
      <c r="BO246" s="7"/>
      <c r="BP246" s="8"/>
      <c r="BQ246" s="1"/>
      <c r="BR246" s="469"/>
      <c r="BS246" s="470"/>
      <c r="BT246" s="470"/>
      <c r="BU246" s="470"/>
      <c r="BV246" s="470"/>
      <c r="BW246" s="470"/>
      <c r="BX246" s="470"/>
      <c r="BY246" s="470"/>
      <c r="BZ246" s="470"/>
      <c r="CA246" s="470"/>
      <c r="CB246" s="470"/>
      <c r="CC246" s="470"/>
      <c r="CD246" s="471"/>
    </row>
    <row r="247" spans="2:82" x14ac:dyDescent="0.2">
      <c r="B247" s="53" t="s">
        <v>99</v>
      </c>
      <c r="C247" s="7" t="s">
        <v>24</v>
      </c>
      <c r="D247" s="88">
        <v>0</v>
      </c>
      <c r="E247" s="132"/>
      <c r="F247" s="51">
        <f>D247</f>
        <v>0</v>
      </c>
      <c r="G247" s="52">
        <f t="shared" ref="G247:Q248" si="784">F247</f>
        <v>0</v>
      </c>
      <c r="H247" s="52">
        <f t="shared" si="784"/>
        <v>0</v>
      </c>
      <c r="I247" s="52">
        <f t="shared" si="784"/>
        <v>0</v>
      </c>
      <c r="J247" s="52">
        <f t="shared" si="784"/>
        <v>0</v>
      </c>
      <c r="K247" s="52">
        <f t="shared" si="784"/>
        <v>0</v>
      </c>
      <c r="L247" s="52">
        <f t="shared" si="784"/>
        <v>0</v>
      </c>
      <c r="M247" s="52">
        <f t="shared" si="784"/>
        <v>0</v>
      </c>
      <c r="N247" s="52">
        <f t="shared" si="784"/>
        <v>0</v>
      </c>
      <c r="O247" s="52">
        <f t="shared" si="784"/>
        <v>0</v>
      </c>
      <c r="P247" s="52">
        <f t="shared" si="784"/>
        <v>0</v>
      </c>
      <c r="Q247" s="52">
        <f t="shared" si="784"/>
        <v>0</v>
      </c>
      <c r="R247" s="101"/>
      <c r="S247" s="7" t="s">
        <v>24</v>
      </c>
      <c r="T247" s="88">
        <v>0</v>
      </c>
      <c r="U247" s="132"/>
      <c r="V247" s="264">
        <f>T247</f>
        <v>0</v>
      </c>
      <c r="W247" s="265">
        <f t="shared" ref="W247:AG248" si="785">V247</f>
        <v>0</v>
      </c>
      <c r="X247" s="265">
        <f t="shared" si="785"/>
        <v>0</v>
      </c>
      <c r="Y247" s="265">
        <f t="shared" si="785"/>
        <v>0</v>
      </c>
      <c r="Z247" s="265">
        <f t="shared" si="785"/>
        <v>0</v>
      </c>
      <c r="AA247" s="265">
        <f t="shared" si="785"/>
        <v>0</v>
      </c>
      <c r="AB247" s="265">
        <f t="shared" si="785"/>
        <v>0</v>
      </c>
      <c r="AC247" s="265">
        <f t="shared" si="785"/>
        <v>0</v>
      </c>
      <c r="AD247" s="265">
        <f t="shared" si="785"/>
        <v>0</v>
      </c>
      <c r="AE247" s="265">
        <f t="shared" si="785"/>
        <v>0</v>
      </c>
      <c r="AF247" s="265">
        <f t="shared" si="785"/>
        <v>0</v>
      </c>
      <c r="AG247" s="265">
        <f t="shared" si="785"/>
        <v>0</v>
      </c>
      <c r="AH247" s="266"/>
      <c r="AI247" s="7" t="s">
        <v>24</v>
      </c>
      <c r="AJ247" s="88">
        <v>0</v>
      </c>
      <c r="AK247" s="132"/>
      <c r="AL247" s="374">
        <f>AJ247</f>
        <v>0</v>
      </c>
      <c r="AM247" s="375">
        <f t="shared" ref="AM247:AW248" si="786">AL247</f>
        <v>0</v>
      </c>
      <c r="AN247" s="375">
        <f t="shared" si="786"/>
        <v>0</v>
      </c>
      <c r="AO247" s="375">
        <f t="shared" si="786"/>
        <v>0</v>
      </c>
      <c r="AP247" s="375">
        <f t="shared" si="786"/>
        <v>0</v>
      </c>
      <c r="AQ247" s="375">
        <f t="shared" si="786"/>
        <v>0</v>
      </c>
      <c r="AR247" s="375">
        <f t="shared" si="786"/>
        <v>0</v>
      </c>
      <c r="AS247" s="375">
        <f t="shared" si="786"/>
        <v>0</v>
      </c>
      <c r="AT247" s="375">
        <f t="shared" si="786"/>
        <v>0</v>
      </c>
      <c r="AU247" s="375">
        <f t="shared" si="786"/>
        <v>0</v>
      </c>
      <c r="AV247" s="375">
        <f t="shared" si="786"/>
        <v>0</v>
      </c>
      <c r="AW247" s="375">
        <f t="shared" si="786"/>
        <v>0</v>
      </c>
      <c r="AX247" s="376"/>
      <c r="AY247" s="7" t="s">
        <v>24</v>
      </c>
      <c r="AZ247" s="88">
        <v>0</v>
      </c>
      <c r="BA247" s="132"/>
      <c r="BB247" s="463">
        <f>AZ247</f>
        <v>0</v>
      </c>
      <c r="BC247" s="464">
        <f t="shared" ref="BC247:BM248" si="787">BB247</f>
        <v>0</v>
      </c>
      <c r="BD247" s="464">
        <f t="shared" si="787"/>
        <v>0</v>
      </c>
      <c r="BE247" s="464">
        <f t="shared" si="787"/>
        <v>0</v>
      </c>
      <c r="BF247" s="464">
        <f t="shared" si="787"/>
        <v>0</v>
      </c>
      <c r="BG247" s="464">
        <f t="shared" si="787"/>
        <v>0</v>
      </c>
      <c r="BH247" s="464">
        <f t="shared" si="787"/>
        <v>0</v>
      </c>
      <c r="BI247" s="464">
        <f t="shared" si="787"/>
        <v>0</v>
      </c>
      <c r="BJ247" s="464">
        <f t="shared" si="787"/>
        <v>0</v>
      </c>
      <c r="BK247" s="464">
        <f t="shared" si="787"/>
        <v>0</v>
      </c>
      <c r="BL247" s="464">
        <f t="shared" si="787"/>
        <v>0</v>
      </c>
      <c r="BM247" s="464">
        <f t="shared" si="787"/>
        <v>0</v>
      </c>
      <c r="BN247" s="465"/>
      <c r="BO247" s="7" t="s">
        <v>24</v>
      </c>
      <c r="BP247" s="88">
        <v>0</v>
      </c>
      <c r="BQ247" s="132"/>
      <c r="BR247" s="463">
        <f>BP247</f>
        <v>0</v>
      </c>
      <c r="BS247" s="464">
        <f t="shared" ref="BS247:CC248" si="788">BR247</f>
        <v>0</v>
      </c>
      <c r="BT247" s="464">
        <f t="shared" si="788"/>
        <v>0</v>
      </c>
      <c r="BU247" s="464">
        <f t="shared" si="788"/>
        <v>0</v>
      </c>
      <c r="BV247" s="464">
        <f t="shared" si="788"/>
        <v>0</v>
      </c>
      <c r="BW247" s="464">
        <f t="shared" si="788"/>
        <v>0</v>
      </c>
      <c r="BX247" s="464">
        <f t="shared" si="788"/>
        <v>0</v>
      </c>
      <c r="BY247" s="464">
        <f t="shared" si="788"/>
        <v>0</v>
      </c>
      <c r="BZ247" s="464">
        <f t="shared" si="788"/>
        <v>0</v>
      </c>
      <c r="CA247" s="464">
        <f t="shared" si="788"/>
        <v>0</v>
      </c>
      <c r="CB247" s="464">
        <f t="shared" si="788"/>
        <v>0</v>
      </c>
      <c r="CC247" s="464">
        <f t="shared" si="788"/>
        <v>0</v>
      </c>
      <c r="CD247" s="465"/>
    </row>
    <row r="248" spans="2:82" x14ac:dyDescent="0.2">
      <c r="B248" s="53" t="s">
        <v>100</v>
      </c>
      <c r="C248" s="7" t="s">
        <v>24</v>
      </c>
      <c r="D248" s="88">
        <v>0</v>
      </c>
      <c r="E248" s="132"/>
      <c r="F248" s="51">
        <f>D248</f>
        <v>0</v>
      </c>
      <c r="G248" s="52">
        <f t="shared" si="784"/>
        <v>0</v>
      </c>
      <c r="H248" s="52">
        <f t="shared" si="784"/>
        <v>0</v>
      </c>
      <c r="I248" s="52">
        <f t="shared" si="784"/>
        <v>0</v>
      </c>
      <c r="J248" s="52">
        <f t="shared" si="784"/>
        <v>0</v>
      </c>
      <c r="K248" s="52">
        <f t="shared" si="784"/>
        <v>0</v>
      </c>
      <c r="L248" s="52">
        <f t="shared" si="784"/>
        <v>0</v>
      </c>
      <c r="M248" s="52">
        <f t="shared" si="784"/>
        <v>0</v>
      </c>
      <c r="N248" s="52">
        <f t="shared" si="784"/>
        <v>0</v>
      </c>
      <c r="O248" s="52">
        <f t="shared" si="784"/>
        <v>0</v>
      </c>
      <c r="P248" s="52">
        <f t="shared" si="784"/>
        <v>0</v>
      </c>
      <c r="Q248" s="52">
        <f t="shared" si="784"/>
        <v>0</v>
      </c>
      <c r="R248" s="101"/>
      <c r="S248" s="7" t="s">
        <v>24</v>
      </c>
      <c r="T248" s="88">
        <v>0</v>
      </c>
      <c r="U248" s="132"/>
      <c r="V248" s="264">
        <f>T248</f>
        <v>0</v>
      </c>
      <c r="W248" s="265">
        <f t="shared" si="785"/>
        <v>0</v>
      </c>
      <c r="X248" s="265">
        <f t="shared" si="785"/>
        <v>0</v>
      </c>
      <c r="Y248" s="265">
        <f t="shared" si="785"/>
        <v>0</v>
      </c>
      <c r="Z248" s="265">
        <f t="shared" si="785"/>
        <v>0</v>
      </c>
      <c r="AA248" s="265">
        <f t="shared" si="785"/>
        <v>0</v>
      </c>
      <c r="AB248" s="265">
        <f t="shared" si="785"/>
        <v>0</v>
      </c>
      <c r="AC248" s="265">
        <f t="shared" si="785"/>
        <v>0</v>
      </c>
      <c r="AD248" s="265">
        <f t="shared" si="785"/>
        <v>0</v>
      </c>
      <c r="AE248" s="265">
        <f t="shared" si="785"/>
        <v>0</v>
      </c>
      <c r="AF248" s="265">
        <f t="shared" si="785"/>
        <v>0</v>
      </c>
      <c r="AG248" s="265">
        <f t="shared" si="785"/>
        <v>0</v>
      </c>
      <c r="AH248" s="266"/>
      <c r="AI248" s="7" t="s">
        <v>24</v>
      </c>
      <c r="AJ248" s="88">
        <v>0</v>
      </c>
      <c r="AK248" s="132"/>
      <c r="AL248" s="374">
        <f>AJ248</f>
        <v>0</v>
      </c>
      <c r="AM248" s="375">
        <f t="shared" si="786"/>
        <v>0</v>
      </c>
      <c r="AN248" s="375">
        <f t="shared" si="786"/>
        <v>0</v>
      </c>
      <c r="AO248" s="375">
        <f t="shared" si="786"/>
        <v>0</v>
      </c>
      <c r="AP248" s="375">
        <f t="shared" si="786"/>
        <v>0</v>
      </c>
      <c r="AQ248" s="375">
        <f t="shared" si="786"/>
        <v>0</v>
      </c>
      <c r="AR248" s="375">
        <f t="shared" si="786"/>
        <v>0</v>
      </c>
      <c r="AS248" s="375">
        <f t="shared" si="786"/>
        <v>0</v>
      </c>
      <c r="AT248" s="375">
        <f t="shared" si="786"/>
        <v>0</v>
      </c>
      <c r="AU248" s="375">
        <f t="shared" si="786"/>
        <v>0</v>
      </c>
      <c r="AV248" s="375">
        <f t="shared" si="786"/>
        <v>0</v>
      </c>
      <c r="AW248" s="375">
        <f t="shared" si="786"/>
        <v>0</v>
      </c>
      <c r="AX248" s="376"/>
      <c r="AY248" s="7" t="s">
        <v>24</v>
      </c>
      <c r="AZ248" s="88">
        <v>0</v>
      </c>
      <c r="BA248" s="132"/>
      <c r="BB248" s="463">
        <f>AZ248</f>
        <v>0</v>
      </c>
      <c r="BC248" s="464">
        <f t="shared" si="787"/>
        <v>0</v>
      </c>
      <c r="BD248" s="464">
        <f t="shared" si="787"/>
        <v>0</v>
      </c>
      <c r="BE248" s="464">
        <f t="shared" si="787"/>
        <v>0</v>
      </c>
      <c r="BF248" s="464">
        <f t="shared" si="787"/>
        <v>0</v>
      </c>
      <c r="BG248" s="464">
        <f t="shared" si="787"/>
        <v>0</v>
      </c>
      <c r="BH248" s="464">
        <f t="shared" si="787"/>
        <v>0</v>
      </c>
      <c r="BI248" s="464">
        <f t="shared" si="787"/>
        <v>0</v>
      </c>
      <c r="BJ248" s="464">
        <f t="shared" si="787"/>
        <v>0</v>
      </c>
      <c r="BK248" s="464">
        <f t="shared" si="787"/>
        <v>0</v>
      </c>
      <c r="BL248" s="464">
        <f t="shared" si="787"/>
        <v>0</v>
      </c>
      <c r="BM248" s="464">
        <f t="shared" si="787"/>
        <v>0</v>
      </c>
      <c r="BN248" s="465"/>
      <c r="BO248" s="7" t="s">
        <v>24</v>
      </c>
      <c r="BP248" s="88">
        <v>0</v>
      </c>
      <c r="BQ248" s="132"/>
      <c r="BR248" s="463">
        <f>BP248</f>
        <v>0</v>
      </c>
      <c r="BS248" s="464">
        <f t="shared" si="788"/>
        <v>0</v>
      </c>
      <c r="BT248" s="464">
        <f t="shared" si="788"/>
        <v>0</v>
      </c>
      <c r="BU248" s="464">
        <f t="shared" si="788"/>
        <v>0</v>
      </c>
      <c r="BV248" s="464">
        <f t="shared" si="788"/>
        <v>0</v>
      </c>
      <c r="BW248" s="464">
        <f t="shared" si="788"/>
        <v>0</v>
      </c>
      <c r="BX248" s="464">
        <f t="shared" si="788"/>
        <v>0</v>
      </c>
      <c r="BY248" s="464">
        <f t="shared" si="788"/>
        <v>0</v>
      </c>
      <c r="BZ248" s="464">
        <f t="shared" si="788"/>
        <v>0</v>
      </c>
      <c r="CA248" s="464">
        <f t="shared" si="788"/>
        <v>0</v>
      </c>
      <c r="CB248" s="464">
        <f t="shared" si="788"/>
        <v>0</v>
      </c>
      <c r="CC248" s="464">
        <f t="shared" si="788"/>
        <v>0</v>
      </c>
      <c r="CD248" s="465"/>
    </row>
    <row r="249" spans="2:82" x14ac:dyDescent="0.2">
      <c r="B249" s="54" t="s">
        <v>101</v>
      </c>
      <c r="C249" s="24"/>
      <c r="D249" s="32"/>
      <c r="E249" s="73"/>
      <c r="F249" s="55">
        <f t="shared" ref="F249:Q249" si="789">F247+F248</f>
        <v>0</v>
      </c>
      <c r="G249" s="56">
        <f t="shared" si="789"/>
        <v>0</v>
      </c>
      <c r="H249" s="56">
        <f t="shared" si="789"/>
        <v>0</v>
      </c>
      <c r="I249" s="56">
        <f t="shared" si="789"/>
        <v>0</v>
      </c>
      <c r="J249" s="56">
        <f t="shared" si="789"/>
        <v>0</v>
      </c>
      <c r="K249" s="56">
        <f t="shared" si="789"/>
        <v>0</v>
      </c>
      <c r="L249" s="56">
        <f t="shared" si="789"/>
        <v>0</v>
      </c>
      <c r="M249" s="56">
        <f t="shared" si="789"/>
        <v>0</v>
      </c>
      <c r="N249" s="56">
        <f t="shared" si="789"/>
        <v>0</v>
      </c>
      <c r="O249" s="56">
        <f t="shared" si="789"/>
        <v>0</v>
      </c>
      <c r="P249" s="56">
        <f t="shared" si="789"/>
        <v>0</v>
      </c>
      <c r="Q249" s="56">
        <f t="shared" si="789"/>
        <v>0</v>
      </c>
      <c r="R249" s="102"/>
      <c r="S249" s="24"/>
      <c r="T249" s="32"/>
      <c r="U249" s="73"/>
      <c r="V249" s="267">
        <f t="shared" ref="V249:AG249" si="790">V247+V248</f>
        <v>0</v>
      </c>
      <c r="W249" s="268">
        <f t="shared" si="790"/>
        <v>0</v>
      </c>
      <c r="X249" s="268">
        <f t="shared" si="790"/>
        <v>0</v>
      </c>
      <c r="Y249" s="268">
        <f t="shared" si="790"/>
        <v>0</v>
      </c>
      <c r="Z249" s="268">
        <f t="shared" si="790"/>
        <v>0</v>
      </c>
      <c r="AA249" s="268">
        <f t="shared" si="790"/>
        <v>0</v>
      </c>
      <c r="AB249" s="268">
        <f t="shared" si="790"/>
        <v>0</v>
      </c>
      <c r="AC249" s="268">
        <f t="shared" si="790"/>
        <v>0</v>
      </c>
      <c r="AD249" s="268">
        <f t="shared" si="790"/>
        <v>0</v>
      </c>
      <c r="AE249" s="268">
        <f t="shared" si="790"/>
        <v>0</v>
      </c>
      <c r="AF249" s="268">
        <f t="shared" si="790"/>
        <v>0</v>
      </c>
      <c r="AG249" s="268">
        <f t="shared" si="790"/>
        <v>0</v>
      </c>
      <c r="AH249" s="269"/>
      <c r="AI249" s="24"/>
      <c r="AJ249" s="32"/>
      <c r="AK249" s="73"/>
      <c r="AL249" s="377">
        <f t="shared" ref="AL249:AW249" si="791">AL247+AL248</f>
        <v>0</v>
      </c>
      <c r="AM249" s="378">
        <f t="shared" si="791"/>
        <v>0</v>
      </c>
      <c r="AN249" s="378">
        <f t="shared" si="791"/>
        <v>0</v>
      </c>
      <c r="AO249" s="378">
        <f t="shared" si="791"/>
        <v>0</v>
      </c>
      <c r="AP249" s="378">
        <f t="shared" si="791"/>
        <v>0</v>
      </c>
      <c r="AQ249" s="378">
        <f t="shared" si="791"/>
        <v>0</v>
      </c>
      <c r="AR249" s="378">
        <f t="shared" si="791"/>
        <v>0</v>
      </c>
      <c r="AS249" s="378">
        <f t="shared" si="791"/>
        <v>0</v>
      </c>
      <c r="AT249" s="378">
        <f t="shared" si="791"/>
        <v>0</v>
      </c>
      <c r="AU249" s="378">
        <f t="shared" si="791"/>
        <v>0</v>
      </c>
      <c r="AV249" s="378">
        <f t="shared" si="791"/>
        <v>0</v>
      </c>
      <c r="AW249" s="378">
        <f t="shared" si="791"/>
        <v>0</v>
      </c>
      <c r="AX249" s="379"/>
      <c r="AY249" s="24"/>
      <c r="AZ249" s="32"/>
      <c r="BA249" s="73"/>
      <c r="BB249" s="466">
        <f t="shared" ref="BB249:BM249" si="792">BB247+BB248</f>
        <v>0</v>
      </c>
      <c r="BC249" s="467">
        <f t="shared" si="792"/>
        <v>0</v>
      </c>
      <c r="BD249" s="467">
        <f t="shared" si="792"/>
        <v>0</v>
      </c>
      <c r="BE249" s="467">
        <f t="shared" si="792"/>
        <v>0</v>
      </c>
      <c r="BF249" s="467">
        <f t="shared" si="792"/>
        <v>0</v>
      </c>
      <c r="BG249" s="467">
        <f t="shared" si="792"/>
        <v>0</v>
      </c>
      <c r="BH249" s="467">
        <f t="shared" si="792"/>
        <v>0</v>
      </c>
      <c r="BI249" s="467">
        <f t="shared" si="792"/>
        <v>0</v>
      </c>
      <c r="BJ249" s="467">
        <f t="shared" si="792"/>
        <v>0</v>
      </c>
      <c r="BK249" s="467">
        <f t="shared" si="792"/>
        <v>0</v>
      </c>
      <c r="BL249" s="467">
        <f t="shared" si="792"/>
        <v>0</v>
      </c>
      <c r="BM249" s="467">
        <f t="shared" si="792"/>
        <v>0</v>
      </c>
      <c r="BN249" s="468"/>
      <c r="BO249" s="24"/>
      <c r="BP249" s="32"/>
      <c r="BQ249" s="73"/>
      <c r="BR249" s="466">
        <f t="shared" ref="BR249:CC249" si="793">BR247+BR248</f>
        <v>0</v>
      </c>
      <c r="BS249" s="467">
        <f t="shared" si="793"/>
        <v>0</v>
      </c>
      <c r="BT249" s="467">
        <f t="shared" si="793"/>
        <v>0</v>
      </c>
      <c r="BU249" s="467">
        <f t="shared" si="793"/>
        <v>0</v>
      </c>
      <c r="BV249" s="467">
        <f t="shared" si="793"/>
        <v>0</v>
      </c>
      <c r="BW249" s="467">
        <f t="shared" si="793"/>
        <v>0</v>
      </c>
      <c r="BX249" s="467">
        <f t="shared" si="793"/>
        <v>0</v>
      </c>
      <c r="BY249" s="467">
        <f t="shared" si="793"/>
        <v>0</v>
      </c>
      <c r="BZ249" s="467">
        <f t="shared" si="793"/>
        <v>0</v>
      </c>
      <c r="CA249" s="467">
        <f t="shared" si="793"/>
        <v>0</v>
      </c>
      <c r="CB249" s="467">
        <f t="shared" si="793"/>
        <v>0</v>
      </c>
      <c r="CC249" s="467">
        <f t="shared" si="793"/>
        <v>0</v>
      </c>
      <c r="CD249" s="468"/>
    </row>
    <row r="250" spans="2:82" x14ac:dyDescent="0.2">
      <c r="B250" s="53"/>
      <c r="C250" s="7"/>
      <c r="D250" s="8"/>
      <c r="F250" s="57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103"/>
      <c r="S250" s="7"/>
      <c r="T250" s="8"/>
      <c r="U250" s="1"/>
      <c r="V250" s="270"/>
      <c r="W250" s="271"/>
      <c r="X250" s="271"/>
      <c r="Y250" s="271"/>
      <c r="Z250" s="271"/>
      <c r="AA250" s="271"/>
      <c r="AB250" s="271"/>
      <c r="AC250" s="271"/>
      <c r="AD250" s="271"/>
      <c r="AE250" s="271"/>
      <c r="AF250" s="271"/>
      <c r="AG250" s="271"/>
      <c r="AH250" s="272"/>
      <c r="AI250" s="7"/>
      <c r="AJ250" s="8"/>
      <c r="AK250" s="1"/>
      <c r="AL250" s="380"/>
      <c r="AM250" s="381"/>
      <c r="AN250" s="381"/>
      <c r="AO250" s="381"/>
      <c r="AP250" s="381"/>
      <c r="AQ250" s="381"/>
      <c r="AR250" s="381"/>
      <c r="AS250" s="381"/>
      <c r="AT250" s="381"/>
      <c r="AU250" s="381"/>
      <c r="AV250" s="381"/>
      <c r="AW250" s="381"/>
      <c r="AX250" s="382"/>
      <c r="AY250" s="7"/>
      <c r="AZ250" s="8"/>
      <c r="BA250" s="1"/>
      <c r="BB250" s="469"/>
      <c r="BC250" s="470"/>
      <c r="BD250" s="470"/>
      <c r="BE250" s="470"/>
      <c r="BF250" s="470"/>
      <c r="BG250" s="470"/>
      <c r="BH250" s="470"/>
      <c r="BI250" s="470"/>
      <c r="BJ250" s="470"/>
      <c r="BK250" s="470"/>
      <c r="BL250" s="470"/>
      <c r="BM250" s="470"/>
      <c r="BN250" s="471"/>
      <c r="BO250" s="7"/>
      <c r="BP250" s="8"/>
      <c r="BQ250" s="1"/>
      <c r="BR250" s="469"/>
      <c r="BS250" s="470"/>
      <c r="BT250" s="470"/>
      <c r="BU250" s="470"/>
      <c r="BV250" s="470"/>
      <c r="BW250" s="470"/>
      <c r="BX250" s="470"/>
      <c r="BY250" s="470"/>
      <c r="BZ250" s="470"/>
      <c r="CA250" s="470"/>
      <c r="CB250" s="470"/>
      <c r="CC250" s="470"/>
      <c r="CD250" s="471"/>
    </row>
    <row r="251" spans="2:82" x14ac:dyDescent="0.2">
      <c r="B251" s="53" t="s">
        <v>102</v>
      </c>
      <c r="C251" s="7" t="s">
        <v>151</v>
      </c>
      <c r="D251" s="167">
        <v>0</v>
      </c>
      <c r="E251" s="206">
        <v>0.47</v>
      </c>
      <c r="F251" s="121">
        <f>D251*E251</f>
        <v>0</v>
      </c>
      <c r="G251" s="81">
        <v>0</v>
      </c>
      <c r="H251" s="81">
        <v>0</v>
      </c>
      <c r="I251" s="81">
        <v>0</v>
      </c>
      <c r="J251" s="81">
        <v>0</v>
      </c>
      <c r="K251" s="81">
        <v>0</v>
      </c>
      <c r="L251" s="81">
        <v>0</v>
      </c>
      <c r="M251" s="81">
        <v>0</v>
      </c>
      <c r="N251" s="81">
        <v>0</v>
      </c>
      <c r="O251" s="81">
        <v>0</v>
      </c>
      <c r="P251" s="81">
        <v>0</v>
      </c>
      <c r="Q251" s="81">
        <v>0</v>
      </c>
      <c r="R251" s="17">
        <f>SUM(F251:Q251)</f>
        <v>0</v>
      </c>
      <c r="S251" s="7"/>
      <c r="T251" s="167"/>
      <c r="U251" s="168"/>
      <c r="V251" s="216">
        <v>0</v>
      </c>
      <c r="W251" s="279">
        <v>0</v>
      </c>
      <c r="X251" s="279">
        <v>0</v>
      </c>
      <c r="Y251" s="279">
        <v>0</v>
      </c>
      <c r="Z251" s="279">
        <v>0</v>
      </c>
      <c r="AA251" s="279">
        <v>0</v>
      </c>
      <c r="AB251" s="279">
        <v>0</v>
      </c>
      <c r="AC251" s="279">
        <v>0</v>
      </c>
      <c r="AD251" s="279">
        <v>0</v>
      </c>
      <c r="AE251" s="279">
        <v>0</v>
      </c>
      <c r="AF251" s="279">
        <v>0</v>
      </c>
      <c r="AG251" s="279">
        <v>0</v>
      </c>
      <c r="AH251" s="220">
        <f>SUM(V251:AG251)</f>
        <v>0</v>
      </c>
      <c r="AI251" s="7"/>
      <c r="AJ251" s="167"/>
      <c r="AK251" s="168"/>
      <c r="AL251" s="313">
        <v>0</v>
      </c>
      <c r="AM251" s="389">
        <v>0</v>
      </c>
      <c r="AN251" s="389">
        <v>0</v>
      </c>
      <c r="AO251" s="389">
        <v>0</v>
      </c>
      <c r="AP251" s="389">
        <v>0</v>
      </c>
      <c r="AQ251" s="389">
        <v>0</v>
      </c>
      <c r="AR251" s="389">
        <v>0</v>
      </c>
      <c r="AS251" s="389">
        <v>0</v>
      </c>
      <c r="AT251" s="389">
        <v>0</v>
      </c>
      <c r="AU251" s="389">
        <v>0</v>
      </c>
      <c r="AV251" s="389">
        <v>0</v>
      </c>
      <c r="AW251" s="389">
        <v>0</v>
      </c>
      <c r="AX251" s="319">
        <f>SUM(AL251:AW251)</f>
        <v>0</v>
      </c>
      <c r="AY251" s="7"/>
      <c r="AZ251" s="167"/>
      <c r="BA251" s="168"/>
      <c r="BB251" s="402">
        <v>0</v>
      </c>
      <c r="BC251" s="478">
        <v>0</v>
      </c>
      <c r="BD251" s="478">
        <v>0</v>
      </c>
      <c r="BE251" s="478">
        <v>0</v>
      </c>
      <c r="BF251" s="478">
        <v>0</v>
      </c>
      <c r="BG251" s="478">
        <v>0</v>
      </c>
      <c r="BH251" s="478">
        <v>0</v>
      </c>
      <c r="BI251" s="478">
        <v>0</v>
      </c>
      <c r="BJ251" s="478">
        <v>0</v>
      </c>
      <c r="BK251" s="478">
        <v>0</v>
      </c>
      <c r="BL251" s="478">
        <v>0</v>
      </c>
      <c r="BM251" s="478">
        <v>0</v>
      </c>
      <c r="BN251" s="409">
        <f>SUM(BB251:BM251)</f>
        <v>0</v>
      </c>
      <c r="BO251" s="7"/>
      <c r="BP251" s="167"/>
      <c r="BQ251" s="168"/>
      <c r="BR251" s="402">
        <v>0</v>
      </c>
      <c r="BS251" s="478">
        <v>0</v>
      </c>
      <c r="BT251" s="478">
        <v>0</v>
      </c>
      <c r="BU251" s="478">
        <v>0</v>
      </c>
      <c r="BV251" s="478">
        <v>0</v>
      </c>
      <c r="BW251" s="478">
        <v>0</v>
      </c>
      <c r="BX251" s="478">
        <v>0</v>
      </c>
      <c r="BY251" s="478">
        <v>0</v>
      </c>
      <c r="BZ251" s="478">
        <v>0</v>
      </c>
      <c r="CA251" s="478">
        <v>0</v>
      </c>
      <c r="CB251" s="478">
        <v>0</v>
      </c>
      <c r="CC251" s="478">
        <v>0</v>
      </c>
      <c r="CD251" s="409">
        <f>SUM(BR251:CC251)</f>
        <v>0</v>
      </c>
    </row>
    <row r="252" spans="2:82" x14ac:dyDescent="0.2">
      <c r="B252" s="53" t="s">
        <v>152</v>
      </c>
      <c r="C252" s="7"/>
      <c r="D252" s="167">
        <f>E252*D251</f>
        <v>0</v>
      </c>
      <c r="E252" s="206">
        <v>0</v>
      </c>
      <c r="F252" s="80">
        <f>D252</f>
        <v>0</v>
      </c>
      <c r="G252" s="81">
        <v>0</v>
      </c>
      <c r="H252" s="81">
        <v>0</v>
      </c>
      <c r="I252" s="81">
        <v>0</v>
      </c>
      <c r="J252" s="81">
        <v>0</v>
      </c>
      <c r="K252" s="81">
        <v>0</v>
      </c>
      <c r="L252" s="81">
        <v>0</v>
      </c>
      <c r="M252" s="81">
        <v>0</v>
      </c>
      <c r="N252" s="81">
        <v>0</v>
      </c>
      <c r="O252" s="81">
        <v>0</v>
      </c>
      <c r="P252" s="81">
        <v>0</v>
      </c>
      <c r="Q252" s="81">
        <v>0</v>
      </c>
      <c r="R252" s="17">
        <f>SUM(F252:Q252)</f>
        <v>0</v>
      </c>
      <c r="S252" s="7"/>
      <c r="T252" s="167"/>
      <c r="U252" s="206"/>
      <c r="V252" s="280">
        <v>0</v>
      </c>
      <c r="W252" s="279">
        <v>0</v>
      </c>
      <c r="X252" s="279">
        <v>0</v>
      </c>
      <c r="Y252" s="279">
        <v>0</v>
      </c>
      <c r="Z252" s="279">
        <v>0</v>
      </c>
      <c r="AA252" s="279">
        <v>0</v>
      </c>
      <c r="AB252" s="279">
        <v>0</v>
      </c>
      <c r="AC252" s="279">
        <v>0</v>
      </c>
      <c r="AD252" s="279">
        <v>0</v>
      </c>
      <c r="AE252" s="279">
        <v>0</v>
      </c>
      <c r="AF252" s="279">
        <v>0</v>
      </c>
      <c r="AG252" s="279">
        <v>0</v>
      </c>
      <c r="AH252" s="220">
        <f>SUM(V252:AG252)</f>
        <v>0</v>
      </c>
      <c r="AI252" s="7"/>
      <c r="AJ252" s="167"/>
      <c r="AK252" s="206"/>
      <c r="AL252" s="390">
        <v>0</v>
      </c>
      <c r="AM252" s="389">
        <v>0</v>
      </c>
      <c r="AN252" s="389">
        <v>0</v>
      </c>
      <c r="AO252" s="389">
        <v>0</v>
      </c>
      <c r="AP252" s="389">
        <v>0</v>
      </c>
      <c r="AQ252" s="389">
        <v>0</v>
      </c>
      <c r="AR252" s="389">
        <v>0</v>
      </c>
      <c r="AS252" s="389">
        <v>0</v>
      </c>
      <c r="AT252" s="389">
        <v>0</v>
      </c>
      <c r="AU252" s="389">
        <v>0</v>
      </c>
      <c r="AV252" s="389">
        <v>0</v>
      </c>
      <c r="AW252" s="389">
        <v>0</v>
      </c>
      <c r="AX252" s="319">
        <f>SUM(AL252:AW252)</f>
        <v>0</v>
      </c>
      <c r="AY252" s="7"/>
      <c r="AZ252" s="167"/>
      <c r="BA252" s="206"/>
      <c r="BB252" s="479">
        <v>0</v>
      </c>
      <c r="BC252" s="478">
        <v>0</v>
      </c>
      <c r="BD252" s="478">
        <v>0</v>
      </c>
      <c r="BE252" s="478">
        <v>0</v>
      </c>
      <c r="BF252" s="478">
        <v>0</v>
      </c>
      <c r="BG252" s="478">
        <v>0</v>
      </c>
      <c r="BH252" s="478">
        <v>0</v>
      </c>
      <c r="BI252" s="478">
        <v>0</v>
      </c>
      <c r="BJ252" s="478">
        <v>0</v>
      </c>
      <c r="BK252" s="478">
        <v>0</v>
      </c>
      <c r="BL252" s="478">
        <v>0</v>
      </c>
      <c r="BM252" s="478">
        <v>0</v>
      </c>
      <c r="BN252" s="409">
        <f>SUM(BB252:BM252)</f>
        <v>0</v>
      </c>
      <c r="BO252" s="7"/>
      <c r="BP252" s="167"/>
      <c r="BQ252" s="206"/>
      <c r="BR252" s="479">
        <v>0</v>
      </c>
      <c r="BS252" s="478">
        <v>0</v>
      </c>
      <c r="BT252" s="478">
        <v>0</v>
      </c>
      <c r="BU252" s="478">
        <v>0</v>
      </c>
      <c r="BV252" s="478">
        <v>0</v>
      </c>
      <c r="BW252" s="478">
        <v>0</v>
      </c>
      <c r="BX252" s="478">
        <v>0</v>
      </c>
      <c r="BY252" s="478">
        <v>0</v>
      </c>
      <c r="BZ252" s="478">
        <v>0</v>
      </c>
      <c r="CA252" s="478">
        <v>0</v>
      </c>
      <c r="CB252" s="478">
        <v>0</v>
      </c>
      <c r="CC252" s="478">
        <v>0</v>
      </c>
      <c r="CD252" s="409">
        <f>SUM(BR252:CC252)</f>
        <v>0</v>
      </c>
    </row>
    <row r="253" spans="2:82" x14ac:dyDescent="0.2">
      <c r="B253" s="53" t="s">
        <v>103</v>
      </c>
      <c r="C253" s="7"/>
      <c r="D253" s="8"/>
      <c r="F253" s="80">
        <v>0</v>
      </c>
      <c r="G253" s="81">
        <v>0</v>
      </c>
      <c r="H253" s="81">
        <v>0</v>
      </c>
      <c r="I253" s="81">
        <v>0</v>
      </c>
      <c r="J253" s="81">
        <v>0</v>
      </c>
      <c r="K253" s="81">
        <v>0</v>
      </c>
      <c r="L253" s="81">
        <v>0</v>
      </c>
      <c r="M253" s="81">
        <v>0</v>
      </c>
      <c r="N253" s="81">
        <v>0</v>
      </c>
      <c r="O253" s="81">
        <v>0</v>
      </c>
      <c r="P253" s="81">
        <v>0</v>
      </c>
      <c r="Q253" s="81">
        <v>0</v>
      </c>
      <c r="R253" s="17">
        <f>SUM(F253:Q253)</f>
        <v>0</v>
      </c>
      <c r="S253" s="7"/>
      <c r="T253" s="8"/>
      <c r="U253" s="1"/>
      <c r="V253" s="280">
        <v>0</v>
      </c>
      <c r="W253" s="279">
        <v>0</v>
      </c>
      <c r="X253" s="279">
        <v>0</v>
      </c>
      <c r="Y253" s="279">
        <v>0</v>
      </c>
      <c r="Z253" s="279">
        <v>0</v>
      </c>
      <c r="AA253" s="279">
        <v>0</v>
      </c>
      <c r="AB253" s="279">
        <v>0</v>
      </c>
      <c r="AC253" s="279">
        <v>0</v>
      </c>
      <c r="AD253" s="279">
        <v>0</v>
      </c>
      <c r="AE253" s="279">
        <v>0</v>
      </c>
      <c r="AF253" s="279">
        <v>0</v>
      </c>
      <c r="AG253" s="279">
        <v>0</v>
      </c>
      <c r="AH253" s="220">
        <f>SUM(V253:AG253)</f>
        <v>0</v>
      </c>
      <c r="AI253" s="7"/>
      <c r="AJ253" s="8"/>
      <c r="AK253" s="1"/>
      <c r="AL253" s="390">
        <v>0</v>
      </c>
      <c r="AM253" s="389">
        <v>0</v>
      </c>
      <c r="AN253" s="389">
        <v>0</v>
      </c>
      <c r="AO253" s="389">
        <v>0</v>
      </c>
      <c r="AP253" s="389">
        <v>0</v>
      </c>
      <c r="AQ253" s="389">
        <v>0</v>
      </c>
      <c r="AR253" s="389">
        <v>0</v>
      </c>
      <c r="AS253" s="389">
        <v>0</v>
      </c>
      <c r="AT253" s="389">
        <v>0</v>
      </c>
      <c r="AU253" s="389">
        <v>0</v>
      </c>
      <c r="AV253" s="389">
        <v>0</v>
      </c>
      <c r="AW253" s="389">
        <v>0</v>
      </c>
      <c r="AX253" s="319">
        <f>SUM(AL253:AW253)</f>
        <v>0</v>
      </c>
      <c r="AY253" s="7"/>
      <c r="AZ253" s="8"/>
      <c r="BA253" s="1"/>
      <c r="BB253" s="479">
        <v>0</v>
      </c>
      <c r="BC253" s="478">
        <v>0</v>
      </c>
      <c r="BD253" s="478">
        <v>0</v>
      </c>
      <c r="BE253" s="478">
        <v>0</v>
      </c>
      <c r="BF253" s="478">
        <v>0</v>
      </c>
      <c r="BG253" s="478">
        <v>0</v>
      </c>
      <c r="BH253" s="478">
        <v>0</v>
      </c>
      <c r="BI253" s="478">
        <v>0</v>
      </c>
      <c r="BJ253" s="478">
        <v>0</v>
      </c>
      <c r="BK253" s="478">
        <v>0</v>
      </c>
      <c r="BL253" s="478">
        <v>0</v>
      </c>
      <c r="BM253" s="478">
        <v>0</v>
      </c>
      <c r="BN253" s="409">
        <f>SUM(BB253:BM253)</f>
        <v>0</v>
      </c>
      <c r="BO253" s="7"/>
      <c r="BP253" s="8"/>
      <c r="BQ253" s="1"/>
      <c r="BR253" s="479">
        <v>0</v>
      </c>
      <c r="BS253" s="478">
        <v>0</v>
      </c>
      <c r="BT253" s="478">
        <v>0</v>
      </c>
      <c r="BU253" s="478">
        <v>0</v>
      </c>
      <c r="BV253" s="478">
        <v>0</v>
      </c>
      <c r="BW253" s="478">
        <v>0</v>
      </c>
      <c r="BX253" s="478">
        <v>0</v>
      </c>
      <c r="BY253" s="478">
        <v>0</v>
      </c>
      <c r="BZ253" s="478">
        <v>0</v>
      </c>
      <c r="CA253" s="478">
        <v>0</v>
      </c>
      <c r="CB253" s="478">
        <v>0</v>
      </c>
      <c r="CC253" s="478">
        <v>0</v>
      </c>
      <c r="CD253" s="409">
        <f>SUM(BR253:CC253)</f>
        <v>0</v>
      </c>
    </row>
    <row r="254" spans="2:82" x14ac:dyDescent="0.2">
      <c r="B254" s="53" t="s">
        <v>104</v>
      </c>
      <c r="C254" s="7"/>
      <c r="D254" s="8"/>
      <c r="F254" s="80">
        <v>0</v>
      </c>
      <c r="G254" s="81">
        <v>0</v>
      </c>
      <c r="H254" s="81">
        <v>0</v>
      </c>
      <c r="I254" s="81">
        <v>0</v>
      </c>
      <c r="J254" s="81">
        <v>0</v>
      </c>
      <c r="K254" s="81">
        <v>0</v>
      </c>
      <c r="L254" s="81">
        <v>0</v>
      </c>
      <c r="M254" s="81">
        <v>0</v>
      </c>
      <c r="N254" s="81">
        <v>0</v>
      </c>
      <c r="O254" s="81">
        <v>0</v>
      </c>
      <c r="P254" s="81">
        <v>0</v>
      </c>
      <c r="Q254" s="81">
        <v>0</v>
      </c>
      <c r="R254" s="17">
        <f>SUM(F254:Q254)</f>
        <v>0</v>
      </c>
      <c r="S254" s="7"/>
      <c r="T254" s="8"/>
      <c r="U254" s="1"/>
      <c r="V254" s="280">
        <v>0</v>
      </c>
      <c r="W254" s="279">
        <v>0</v>
      </c>
      <c r="X254" s="279">
        <v>0</v>
      </c>
      <c r="Y254" s="279">
        <v>0</v>
      </c>
      <c r="Z254" s="279">
        <v>0</v>
      </c>
      <c r="AA254" s="279">
        <v>0</v>
      </c>
      <c r="AB254" s="279">
        <v>0</v>
      </c>
      <c r="AC254" s="279">
        <v>0</v>
      </c>
      <c r="AD254" s="279">
        <v>0</v>
      </c>
      <c r="AE254" s="279">
        <v>0</v>
      </c>
      <c r="AF254" s="279">
        <v>0</v>
      </c>
      <c r="AG254" s="279">
        <v>0</v>
      </c>
      <c r="AH254" s="220">
        <f>SUM(V254:AG254)</f>
        <v>0</v>
      </c>
      <c r="AI254" s="7"/>
      <c r="AJ254" s="8"/>
      <c r="AK254" s="1"/>
      <c r="AL254" s="390">
        <v>0</v>
      </c>
      <c r="AM254" s="389">
        <v>0</v>
      </c>
      <c r="AN254" s="389">
        <v>0</v>
      </c>
      <c r="AO254" s="389">
        <v>0</v>
      </c>
      <c r="AP254" s="389">
        <v>0</v>
      </c>
      <c r="AQ254" s="389">
        <v>0</v>
      </c>
      <c r="AR254" s="389">
        <v>0</v>
      </c>
      <c r="AS254" s="389">
        <v>0</v>
      </c>
      <c r="AT254" s="389">
        <v>0</v>
      </c>
      <c r="AU254" s="389">
        <v>0</v>
      </c>
      <c r="AV254" s="389">
        <v>0</v>
      </c>
      <c r="AW254" s="389">
        <v>0</v>
      </c>
      <c r="AX254" s="319">
        <f>SUM(AL254:AW254)</f>
        <v>0</v>
      </c>
      <c r="AY254" s="7"/>
      <c r="AZ254" s="8"/>
      <c r="BA254" s="1"/>
      <c r="BB254" s="479">
        <v>0</v>
      </c>
      <c r="BC254" s="478">
        <v>0</v>
      </c>
      <c r="BD254" s="478">
        <v>0</v>
      </c>
      <c r="BE254" s="478">
        <v>0</v>
      </c>
      <c r="BF254" s="478">
        <v>0</v>
      </c>
      <c r="BG254" s="478">
        <v>0</v>
      </c>
      <c r="BH254" s="478">
        <v>0</v>
      </c>
      <c r="BI254" s="478">
        <v>0</v>
      </c>
      <c r="BJ254" s="478">
        <v>0</v>
      </c>
      <c r="BK254" s="478">
        <v>0</v>
      </c>
      <c r="BL254" s="478">
        <v>0</v>
      </c>
      <c r="BM254" s="478">
        <v>0</v>
      </c>
      <c r="BN254" s="409">
        <f>SUM(BB254:BM254)</f>
        <v>0</v>
      </c>
      <c r="BO254" s="7"/>
      <c r="BP254" s="8"/>
      <c r="BQ254" s="1"/>
      <c r="BR254" s="479">
        <v>0</v>
      </c>
      <c r="BS254" s="478">
        <v>0</v>
      </c>
      <c r="BT254" s="478">
        <v>0</v>
      </c>
      <c r="BU254" s="478">
        <v>0</v>
      </c>
      <c r="BV254" s="478">
        <v>0</v>
      </c>
      <c r="BW254" s="478">
        <v>0</v>
      </c>
      <c r="BX254" s="478">
        <v>0</v>
      </c>
      <c r="BY254" s="478">
        <v>0</v>
      </c>
      <c r="BZ254" s="478">
        <v>0</v>
      </c>
      <c r="CA254" s="478">
        <v>0</v>
      </c>
      <c r="CB254" s="478">
        <v>0</v>
      </c>
      <c r="CC254" s="478">
        <v>0</v>
      </c>
      <c r="CD254" s="409">
        <f>SUM(BR254:CC254)</f>
        <v>0</v>
      </c>
    </row>
    <row r="255" spans="2:82" x14ac:dyDescent="0.2">
      <c r="B255" s="54" t="s">
        <v>105</v>
      </c>
      <c r="C255" s="24"/>
      <c r="D255" s="32"/>
      <c r="E255" s="73"/>
      <c r="F255" s="55">
        <f t="shared" ref="F255:Q255" si="794">SUM(F251:F254)</f>
        <v>0</v>
      </c>
      <c r="G255" s="56">
        <f t="shared" si="794"/>
        <v>0</v>
      </c>
      <c r="H255" s="56">
        <f t="shared" si="794"/>
        <v>0</v>
      </c>
      <c r="I255" s="56">
        <f t="shared" si="794"/>
        <v>0</v>
      </c>
      <c r="J255" s="56">
        <f t="shared" si="794"/>
        <v>0</v>
      </c>
      <c r="K255" s="56">
        <f t="shared" si="794"/>
        <v>0</v>
      </c>
      <c r="L255" s="56">
        <f t="shared" si="794"/>
        <v>0</v>
      </c>
      <c r="M255" s="56">
        <f t="shared" si="794"/>
        <v>0</v>
      </c>
      <c r="N255" s="56">
        <f t="shared" si="794"/>
        <v>0</v>
      </c>
      <c r="O255" s="56">
        <f t="shared" si="794"/>
        <v>0</v>
      </c>
      <c r="P255" s="56">
        <f t="shared" si="794"/>
        <v>0</v>
      </c>
      <c r="Q255" s="56">
        <f t="shared" si="794"/>
        <v>0</v>
      </c>
      <c r="R255" s="102"/>
      <c r="S255" s="24"/>
      <c r="T255" s="32"/>
      <c r="U255" s="73"/>
      <c r="V255" s="267">
        <f t="shared" ref="V255:AG255" si="795">SUM(V251:V254)</f>
        <v>0</v>
      </c>
      <c r="W255" s="268">
        <f t="shared" si="795"/>
        <v>0</v>
      </c>
      <c r="X255" s="268">
        <f t="shared" si="795"/>
        <v>0</v>
      </c>
      <c r="Y255" s="268">
        <f t="shared" si="795"/>
        <v>0</v>
      </c>
      <c r="Z255" s="268">
        <f t="shared" si="795"/>
        <v>0</v>
      </c>
      <c r="AA255" s="268">
        <f t="shared" si="795"/>
        <v>0</v>
      </c>
      <c r="AB255" s="268">
        <f t="shared" si="795"/>
        <v>0</v>
      </c>
      <c r="AC255" s="268">
        <f t="shared" si="795"/>
        <v>0</v>
      </c>
      <c r="AD255" s="268">
        <f t="shared" si="795"/>
        <v>0</v>
      </c>
      <c r="AE255" s="268">
        <f t="shared" si="795"/>
        <v>0</v>
      </c>
      <c r="AF255" s="268">
        <f t="shared" si="795"/>
        <v>0</v>
      </c>
      <c r="AG255" s="268">
        <f t="shared" si="795"/>
        <v>0</v>
      </c>
      <c r="AH255" s="269"/>
      <c r="AI255" s="24"/>
      <c r="AJ255" s="32"/>
      <c r="AK255" s="73"/>
      <c r="AL255" s="377">
        <f t="shared" ref="AL255:AW255" si="796">SUM(AL251:AL254)</f>
        <v>0</v>
      </c>
      <c r="AM255" s="378">
        <f t="shared" si="796"/>
        <v>0</v>
      </c>
      <c r="AN255" s="378">
        <f t="shared" si="796"/>
        <v>0</v>
      </c>
      <c r="AO255" s="378">
        <f t="shared" si="796"/>
        <v>0</v>
      </c>
      <c r="AP255" s="378">
        <f t="shared" si="796"/>
        <v>0</v>
      </c>
      <c r="AQ255" s="378">
        <f t="shared" si="796"/>
        <v>0</v>
      </c>
      <c r="AR255" s="378">
        <f t="shared" si="796"/>
        <v>0</v>
      </c>
      <c r="AS255" s="378">
        <f t="shared" si="796"/>
        <v>0</v>
      </c>
      <c r="AT255" s="378">
        <f t="shared" si="796"/>
        <v>0</v>
      </c>
      <c r="AU255" s="378">
        <f t="shared" si="796"/>
        <v>0</v>
      </c>
      <c r="AV255" s="378">
        <f t="shared" si="796"/>
        <v>0</v>
      </c>
      <c r="AW255" s="378">
        <f t="shared" si="796"/>
        <v>0</v>
      </c>
      <c r="AX255" s="379"/>
      <c r="AY255" s="24"/>
      <c r="AZ255" s="32"/>
      <c r="BA255" s="73"/>
      <c r="BB255" s="466">
        <f t="shared" ref="BB255:BM255" si="797">SUM(BB251:BB254)</f>
        <v>0</v>
      </c>
      <c r="BC255" s="467">
        <f t="shared" si="797"/>
        <v>0</v>
      </c>
      <c r="BD255" s="467">
        <f t="shared" si="797"/>
        <v>0</v>
      </c>
      <c r="BE255" s="467">
        <f t="shared" si="797"/>
        <v>0</v>
      </c>
      <c r="BF255" s="467">
        <f t="shared" si="797"/>
        <v>0</v>
      </c>
      <c r="BG255" s="467">
        <f t="shared" si="797"/>
        <v>0</v>
      </c>
      <c r="BH255" s="467">
        <f t="shared" si="797"/>
        <v>0</v>
      </c>
      <c r="BI255" s="467">
        <f t="shared" si="797"/>
        <v>0</v>
      </c>
      <c r="BJ255" s="467">
        <f t="shared" si="797"/>
        <v>0</v>
      </c>
      <c r="BK255" s="467">
        <f t="shared" si="797"/>
        <v>0</v>
      </c>
      <c r="BL255" s="467">
        <f t="shared" si="797"/>
        <v>0</v>
      </c>
      <c r="BM255" s="467">
        <f t="shared" si="797"/>
        <v>0</v>
      </c>
      <c r="BN255" s="468"/>
      <c r="BO255" s="24"/>
      <c r="BP255" s="32"/>
      <c r="BQ255" s="73"/>
      <c r="BR255" s="466">
        <f t="shared" ref="BR255:CC255" si="798">SUM(BR251:BR254)</f>
        <v>0</v>
      </c>
      <c r="BS255" s="467">
        <f t="shared" si="798"/>
        <v>0</v>
      </c>
      <c r="BT255" s="467">
        <f t="shared" si="798"/>
        <v>0</v>
      </c>
      <c r="BU255" s="467">
        <f t="shared" si="798"/>
        <v>0</v>
      </c>
      <c r="BV255" s="467">
        <f t="shared" si="798"/>
        <v>0</v>
      </c>
      <c r="BW255" s="467">
        <f t="shared" si="798"/>
        <v>0</v>
      </c>
      <c r="BX255" s="467">
        <f t="shared" si="798"/>
        <v>0</v>
      </c>
      <c r="BY255" s="467">
        <f t="shared" si="798"/>
        <v>0</v>
      </c>
      <c r="BZ255" s="467">
        <f t="shared" si="798"/>
        <v>0</v>
      </c>
      <c r="CA255" s="467">
        <f t="shared" si="798"/>
        <v>0</v>
      </c>
      <c r="CB255" s="467">
        <f t="shared" si="798"/>
        <v>0</v>
      </c>
      <c r="CC255" s="467">
        <f t="shared" si="798"/>
        <v>0</v>
      </c>
      <c r="CD255" s="468"/>
    </row>
    <row r="256" spans="2:82" x14ac:dyDescent="0.2">
      <c r="B256" s="53"/>
      <c r="C256" s="7"/>
      <c r="D256" s="8"/>
      <c r="F256" s="57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103"/>
      <c r="S256" s="7"/>
      <c r="T256" s="8"/>
      <c r="U256" s="1"/>
      <c r="V256" s="270"/>
      <c r="W256" s="271"/>
      <c r="X256" s="271"/>
      <c r="Y256" s="271"/>
      <c r="Z256" s="271"/>
      <c r="AA256" s="271"/>
      <c r="AB256" s="271"/>
      <c r="AC256" s="271"/>
      <c r="AD256" s="271"/>
      <c r="AE256" s="271"/>
      <c r="AF256" s="271"/>
      <c r="AG256" s="271"/>
      <c r="AH256" s="272"/>
      <c r="AI256" s="7"/>
      <c r="AJ256" s="8"/>
      <c r="AK256" s="1"/>
      <c r="AL256" s="380"/>
      <c r="AM256" s="381"/>
      <c r="AN256" s="381"/>
      <c r="AO256" s="381"/>
      <c r="AP256" s="381"/>
      <c r="AQ256" s="381"/>
      <c r="AR256" s="381"/>
      <c r="AS256" s="381"/>
      <c r="AT256" s="381"/>
      <c r="AU256" s="381"/>
      <c r="AV256" s="381"/>
      <c r="AW256" s="381"/>
      <c r="AX256" s="382"/>
      <c r="AY256" s="7"/>
      <c r="AZ256" s="8"/>
      <c r="BA256" s="1"/>
      <c r="BB256" s="469"/>
      <c r="BC256" s="470"/>
      <c r="BD256" s="470"/>
      <c r="BE256" s="470"/>
      <c r="BF256" s="470"/>
      <c r="BG256" s="470"/>
      <c r="BH256" s="470"/>
      <c r="BI256" s="470"/>
      <c r="BJ256" s="470"/>
      <c r="BK256" s="470"/>
      <c r="BL256" s="470"/>
      <c r="BM256" s="470"/>
      <c r="BN256" s="471"/>
      <c r="BO256" s="7"/>
      <c r="BP256" s="8"/>
      <c r="BQ256" s="1"/>
      <c r="BR256" s="469"/>
      <c r="BS256" s="470"/>
      <c r="BT256" s="470"/>
      <c r="BU256" s="470"/>
      <c r="BV256" s="470"/>
      <c r="BW256" s="470"/>
      <c r="BX256" s="470"/>
      <c r="BY256" s="470"/>
      <c r="BZ256" s="470"/>
      <c r="CA256" s="470"/>
      <c r="CB256" s="470"/>
      <c r="CC256" s="470"/>
      <c r="CD256" s="471"/>
    </row>
    <row r="257" spans="2:82" x14ac:dyDescent="0.2">
      <c r="B257" s="53" t="s">
        <v>106</v>
      </c>
      <c r="C257" s="7" t="s">
        <v>107</v>
      </c>
      <c r="D257" s="25">
        <v>0</v>
      </c>
      <c r="E257" s="137"/>
      <c r="F257" s="51">
        <f>D257</f>
        <v>0</v>
      </c>
      <c r="G257" s="52">
        <f t="shared" ref="G257:Q257" si="799">F225</f>
        <v>0</v>
      </c>
      <c r="H257" s="52">
        <f t="shared" si="799"/>
        <v>0</v>
      </c>
      <c r="I257" s="52">
        <f t="shared" si="799"/>
        <v>0</v>
      </c>
      <c r="J257" s="52">
        <f t="shared" si="799"/>
        <v>0</v>
      </c>
      <c r="K257" s="52">
        <f t="shared" si="799"/>
        <v>0</v>
      </c>
      <c r="L257" s="52">
        <f>K225</f>
        <v>0</v>
      </c>
      <c r="M257" s="52">
        <f t="shared" si="799"/>
        <v>0</v>
      </c>
      <c r="N257" s="52">
        <f t="shared" si="799"/>
        <v>0</v>
      </c>
      <c r="O257" s="52">
        <f t="shared" si="799"/>
        <v>0</v>
      </c>
      <c r="P257" s="52">
        <f t="shared" si="799"/>
        <v>-500</v>
      </c>
      <c r="Q257" s="52">
        <f t="shared" si="799"/>
        <v>-1000</v>
      </c>
      <c r="R257" s="101"/>
      <c r="S257" s="7" t="s">
        <v>107</v>
      </c>
      <c r="T257" s="25">
        <v>4747411</v>
      </c>
      <c r="U257" s="137"/>
      <c r="V257" s="264">
        <f>T257</f>
        <v>4747411</v>
      </c>
      <c r="W257" s="265">
        <f t="shared" ref="W257:AG257" si="800">V225</f>
        <v>4746611</v>
      </c>
      <c r="X257" s="265">
        <f t="shared" si="800"/>
        <v>4745811</v>
      </c>
      <c r="Y257" s="265">
        <f t="shared" si="800"/>
        <v>4745011</v>
      </c>
      <c r="Z257" s="265">
        <f t="shared" si="800"/>
        <v>4717344.333333333</v>
      </c>
      <c r="AA257" s="265">
        <f t="shared" si="800"/>
        <v>4689677.666666666</v>
      </c>
      <c r="AB257" s="265">
        <f t="shared" si="800"/>
        <v>4662010.9999999991</v>
      </c>
      <c r="AC257" s="265">
        <f t="shared" si="800"/>
        <v>4590997.666666666</v>
      </c>
      <c r="AD257" s="265">
        <f t="shared" si="800"/>
        <v>4514931.333333333</v>
      </c>
      <c r="AE257" s="265">
        <f t="shared" si="800"/>
        <v>4438865</v>
      </c>
      <c r="AF257" s="265">
        <f t="shared" si="800"/>
        <v>4319576.8233333332</v>
      </c>
      <c r="AG257" s="265">
        <f t="shared" si="800"/>
        <v>4201254.6231666664</v>
      </c>
      <c r="AH257" s="266"/>
      <c r="AI257" s="7" t="s">
        <v>107</v>
      </c>
      <c r="AJ257" s="25">
        <f>AH259</f>
        <v>4083748.7663749997</v>
      </c>
      <c r="AK257" s="137"/>
      <c r="AL257" s="374">
        <f>AJ257</f>
        <v>4083748.7663749997</v>
      </c>
      <c r="AM257" s="375">
        <f t="shared" ref="AM257:AW257" si="801">AL225</f>
        <v>3831167.306483333</v>
      </c>
      <c r="AN257" s="375">
        <f t="shared" si="801"/>
        <v>3644677.8306947914</v>
      </c>
      <c r="AO257" s="375">
        <f t="shared" si="801"/>
        <v>3506727.871846484</v>
      </c>
      <c r="AP257" s="375">
        <f t="shared" si="801"/>
        <v>3405610.1652208818</v>
      </c>
      <c r="AQ257" s="375">
        <f t="shared" si="801"/>
        <v>3332444.8720401465</v>
      </c>
      <c r="AR257" s="375">
        <f t="shared" si="801"/>
        <v>3280501.0485236701</v>
      </c>
      <c r="AS257" s="375">
        <f t="shared" si="801"/>
        <v>3222727.4865800864</v>
      </c>
      <c r="AT257" s="375">
        <f t="shared" si="801"/>
        <v>3177241.7355294507</v>
      </c>
      <c r="AU257" s="375">
        <f t="shared" si="801"/>
        <v>3141267.4459601445</v>
      </c>
      <c r="AV257" s="375">
        <f t="shared" si="801"/>
        <v>3112541.4327870016</v>
      </c>
      <c r="AW257" s="375">
        <f t="shared" si="801"/>
        <v>3089479.1862605014</v>
      </c>
      <c r="AX257" s="376"/>
      <c r="AY257" s="7" t="s">
        <v>107</v>
      </c>
      <c r="AZ257" s="25">
        <f>AX259</f>
        <v>3070779.0697498135</v>
      </c>
      <c r="BA257" s="137"/>
      <c r="BB257" s="463">
        <f>AZ257</f>
        <v>3070779.0697498135</v>
      </c>
      <c r="BC257" s="464">
        <f t="shared" ref="BC257:BM257" si="802">BB225</f>
        <v>2433611.5000751838</v>
      </c>
      <c r="BD257" s="464">
        <f t="shared" si="802"/>
        <v>1934341.2545404388</v>
      </c>
      <c r="BE257" s="464">
        <f t="shared" si="802"/>
        <v>1539492.1508530921</v>
      </c>
      <c r="BF257" s="464">
        <f t="shared" si="802"/>
        <v>1223865.7738822193</v>
      </c>
      <c r="BG257" s="464">
        <f t="shared" si="802"/>
        <v>968397.85765076149</v>
      </c>
      <c r="BH257" s="464">
        <f t="shared" si="802"/>
        <v>758729.15532879124</v>
      </c>
      <c r="BI257" s="464">
        <f t="shared" si="802"/>
        <v>584014.48857762292</v>
      </c>
      <c r="BJ257" s="464">
        <f t="shared" si="802"/>
        <v>435804.51097590593</v>
      </c>
      <c r="BK257" s="464">
        <f t="shared" si="802"/>
        <v>308065.64447995927</v>
      </c>
      <c r="BL257" s="464">
        <f t="shared" si="802"/>
        <v>196147.72443906148</v>
      </c>
      <c r="BM257" s="464">
        <f t="shared" si="802"/>
        <v>96353.969908831525</v>
      </c>
      <c r="BN257" s="465"/>
      <c r="BO257" s="7" t="s">
        <v>107</v>
      </c>
      <c r="BP257" s="25">
        <f>BN259</f>
        <v>6000.4249879356939</v>
      </c>
      <c r="BQ257" s="137"/>
      <c r="BR257" s="463">
        <f>BP257</f>
        <v>6000.4249879356939</v>
      </c>
      <c r="BS257" s="464">
        <f t="shared" ref="BS257:BX257" si="803">BR225</f>
        <v>44832.892749513383</v>
      </c>
      <c r="BT257" s="464">
        <f t="shared" si="803"/>
        <v>216992.24228672707</v>
      </c>
      <c r="BU257" s="464">
        <f t="shared" si="803"/>
        <v>490578.3020401221</v>
      </c>
      <c r="BV257" s="464">
        <f t="shared" si="803"/>
        <v>841406.99540767632</v>
      </c>
      <c r="BW257" s="464">
        <f t="shared" si="803"/>
        <v>1251219.7377376198</v>
      </c>
      <c r="BX257" s="464">
        <f t="shared" si="803"/>
        <v>1706191.0813221531</v>
      </c>
      <c r="BY257" s="464">
        <f>BX225</f>
        <v>2195853.614904453</v>
      </c>
      <c r="BZ257" s="464">
        <f>BY225</f>
        <v>2712036.4424222992</v>
      </c>
      <c r="CA257" s="464">
        <f>BZ225</f>
        <v>3248882.6495337477</v>
      </c>
      <c r="CB257" s="464">
        <f>CA225</f>
        <v>3801814.7874395992</v>
      </c>
      <c r="CC257" s="464">
        <f>CB225</f>
        <v>4367222.0283530522</v>
      </c>
      <c r="CD257" s="465"/>
    </row>
    <row r="258" spans="2:82" x14ac:dyDescent="0.2">
      <c r="B258" s="53" t="s">
        <v>108</v>
      </c>
      <c r="C258" s="7"/>
      <c r="D258" s="8"/>
      <c r="F258" s="65">
        <f>F245+F249+F255</f>
        <v>0</v>
      </c>
      <c r="G258" s="66">
        <f t="shared" ref="G258:Q258" si="804">G245+G249+G255</f>
        <v>0</v>
      </c>
      <c r="H258" s="66">
        <f t="shared" si="804"/>
        <v>0</v>
      </c>
      <c r="I258" s="66">
        <f t="shared" si="804"/>
        <v>0</v>
      </c>
      <c r="J258" s="66">
        <f t="shared" si="804"/>
        <v>0</v>
      </c>
      <c r="K258" s="66">
        <f t="shared" si="804"/>
        <v>0</v>
      </c>
      <c r="L258" s="66">
        <f>L245+L249+L255</f>
        <v>0</v>
      </c>
      <c r="M258" s="66">
        <f t="shared" si="804"/>
        <v>0</v>
      </c>
      <c r="N258" s="66">
        <f t="shared" si="804"/>
        <v>0</v>
      </c>
      <c r="O258" s="66">
        <f t="shared" si="804"/>
        <v>-500</v>
      </c>
      <c r="P258" s="66">
        <f t="shared" si="804"/>
        <v>-500</v>
      </c>
      <c r="Q258" s="66">
        <f t="shared" si="804"/>
        <v>-500</v>
      </c>
      <c r="R258" s="101"/>
      <c r="S258" s="7"/>
      <c r="T258" s="8"/>
      <c r="U258" s="1"/>
      <c r="V258" s="275">
        <f>V245+V249+V255</f>
        <v>-800</v>
      </c>
      <c r="W258" s="276">
        <f t="shared" ref="W258:AG258" si="805">W245+W249+W255</f>
        <v>-800</v>
      </c>
      <c r="X258" s="276">
        <f t="shared" si="805"/>
        <v>-800</v>
      </c>
      <c r="Y258" s="276">
        <f t="shared" si="805"/>
        <v>-27666.666666666672</v>
      </c>
      <c r="Z258" s="276">
        <f t="shared" si="805"/>
        <v>-27666.666666666672</v>
      </c>
      <c r="AA258" s="276">
        <f t="shared" si="805"/>
        <v>-27666.666666666672</v>
      </c>
      <c r="AB258" s="276">
        <f t="shared" si="805"/>
        <v>-71013.333333333343</v>
      </c>
      <c r="AC258" s="276">
        <f t="shared" si="805"/>
        <v>-76066.333333333343</v>
      </c>
      <c r="AD258" s="276">
        <f t="shared" si="805"/>
        <v>-76066.333333333343</v>
      </c>
      <c r="AE258" s="276">
        <f t="shared" si="805"/>
        <v>-119288.17666666667</v>
      </c>
      <c r="AF258" s="276">
        <f t="shared" si="805"/>
        <v>-118322.20016666668</v>
      </c>
      <c r="AG258" s="276">
        <f t="shared" si="805"/>
        <v>-117505.85679166667</v>
      </c>
      <c r="AH258" s="266"/>
      <c r="AI258" s="7"/>
      <c r="AJ258" s="8"/>
      <c r="AK258" s="1"/>
      <c r="AL258" s="385">
        <f t="shared" ref="AL258:AV258" si="806">AL245+AL249+AL255</f>
        <v>-252581.45989166669</v>
      </c>
      <c r="AM258" s="386">
        <f t="shared" si="806"/>
        <v>-186489.47578854163</v>
      </c>
      <c r="AN258" s="386">
        <f t="shared" si="806"/>
        <v>-137949.95884830729</v>
      </c>
      <c r="AO258" s="386">
        <f t="shared" si="806"/>
        <v>-101117.7066256023</v>
      </c>
      <c r="AP258" s="386">
        <f t="shared" si="806"/>
        <v>-73165.293180735258</v>
      </c>
      <c r="AQ258" s="386">
        <f t="shared" si="806"/>
        <v>-51943.823516476667</v>
      </c>
      <c r="AR258" s="386">
        <f t="shared" si="806"/>
        <v>-57773.561943583773</v>
      </c>
      <c r="AS258" s="386">
        <f t="shared" si="806"/>
        <v>-45485.751050635765</v>
      </c>
      <c r="AT258" s="386">
        <f t="shared" si="806"/>
        <v>-35974.289569306187</v>
      </c>
      <c r="AU258" s="386">
        <f t="shared" si="806"/>
        <v>-28726.01317314303</v>
      </c>
      <c r="AV258" s="386">
        <f t="shared" si="806"/>
        <v>-23062.24652650021</v>
      </c>
      <c r="AW258" s="386">
        <f>AW245+AW249+AW255</f>
        <v>-18700.116510687629</v>
      </c>
      <c r="AX258" s="376"/>
      <c r="AY258" s="7"/>
      <c r="AZ258" s="8"/>
      <c r="BA258" s="1"/>
      <c r="BB258" s="474">
        <f t="shared" ref="BB258:BM258" si="807">BB245+BB249+BB255</f>
        <v>-637167.56967462949</v>
      </c>
      <c r="BC258" s="475">
        <f t="shared" si="807"/>
        <v>-499270.24553474505</v>
      </c>
      <c r="BD258" s="475">
        <f t="shared" si="807"/>
        <v>-394849.10368734668</v>
      </c>
      <c r="BE258" s="475">
        <f t="shared" si="807"/>
        <v>-315626.37697087275</v>
      </c>
      <c r="BF258" s="475">
        <f t="shared" si="807"/>
        <v>-255467.91623145784</v>
      </c>
      <c r="BG258" s="475">
        <f t="shared" si="807"/>
        <v>-209668.70232197025</v>
      </c>
      <c r="BH258" s="475">
        <f>BH245+BH249+BH255</f>
        <v>-174714.66675116832</v>
      </c>
      <c r="BI258" s="475">
        <f t="shared" si="807"/>
        <v>-148209.97760171699</v>
      </c>
      <c r="BJ258" s="475">
        <f t="shared" si="807"/>
        <v>-127738.86649594666</v>
      </c>
      <c r="BK258" s="475">
        <f t="shared" si="807"/>
        <v>-111917.92004089779</v>
      </c>
      <c r="BL258" s="475">
        <f t="shared" si="807"/>
        <v>-99793.754530229955</v>
      </c>
      <c r="BM258" s="475">
        <f t="shared" si="807"/>
        <v>-90353.544920895831</v>
      </c>
      <c r="BN258" s="465"/>
      <c r="BO258" s="7"/>
      <c r="BP258" s="8"/>
      <c r="BQ258" s="1"/>
      <c r="BR258" s="474">
        <f t="shared" ref="BR258:CC258" si="808">BR245+BR249+BR255</f>
        <v>38832.467761577689</v>
      </c>
      <c r="BS258" s="475">
        <f t="shared" si="808"/>
        <v>172159.34953721368</v>
      </c>
      <c r="BT258" s="475">
        <f t="shared" si="808"/>
        <v>273586.05975339503</v>
      </c>
      <c r="BU258" s="475">
        <f t="shared" si="808"/>
        <v>350828.69336755422</v>
      </c>
      <c r="BV258" s="475">
        <f t="shared" si="808"/>
        <v>409812.74232994334</v>
      </c>
      <c r="BW258" s="475">
        <f t="shared" si="808"/>
        <v>454971.34358453343</v>
      </c>
      <c r="BX258" s="475">
        <f t="shared" si="808"/>
        <v>489662.53358229983</v>
      </c>
      <c r="BY258" s="475">
        <f t="shared" si="808"/>
        <v>516182.82751784625</v>
      </c>
      <c r="BZ258" s="475">
        <f t="shared" si="808"/>
        <v>536846.20711144863</v>
      </c>
      <c r="CA258" s="475">
        <f t="shared" si="808"/>
        <v>552932.13790585136</v>
      </c>
      <c r="CB258" s="475">
        <f t="shared" si="808"/>
        <v>565407.24091345316</v>
      </c>
      <c r="CC258" s="475">
        <f t="shared" si="808"/>
        <v>575236.38572010456</v>
      </c>
      <c r="CD258" s="465"/>
    </row>
    <row r="259" spans="2:82" x14ac:dyDescent="0.2">
      <c r="B259" s="54" t="s">
        <v>109</v>
      </c>
      <c r="C259" s="24"/>
      <c r="D259" s="32"/>
      <c r="E259" s="73"/>
      <c r="F259" s="55">
        <f>F257+F258</f>
        <v>0</v>
      </c>
      <c r="G259" s="56">
        <f t="shared" ref="G259:Q259" si="809">G257+G258</f>
        <v>0</v>
      </c>
      <c r="H259" s="56">
        <f t="shared" si="809"/>
        <v>0</v>
      </c>
      <c r="I259" s="56">
        <f t="shared" si="809"/>
        <v>0</v>
      </c>
      <c r="J259" s="56">
        <f t="shared" si="809"/>
        <v>0</v>
      </c>
      <c r="K259" s="56">
        <f t="shared" si="809"/>
        <v>0</v>
      </c>
      <c r="L259" s="56">
        <f>L257+L258</f>
        <v>0</v>
      </c>
      <c r="M259" s="56">
        <f t="shared" si="809"/>
        <v>0</v>
      </c>
      <c r="N259" s="56">
        <f t="shared" si="809"/>
        <v>0</v>
      </c>
      <c r="O259" s="56">
        <f t="shared" si="809"/>
        <v>-500</v>
      </c>
      <c r="P259" s="56">
        <f t="shared" si="809"/>
        <v>-1000</v>
      </c>
      <c r="Q259" s="56">
        <f t="shared" si="809"/>
        <v>-1500</v>
      </c>
      <c r="R259" s="102">
        <f>Q259</f>
        <v>-1500</v>
      </c>
      <c r="S259" s="24"/>
      <c r="T259" s="32"/>
      <c r="U259" s="73"/>
      <c r="V259" s="267">
        <f t="shared" ref="V259:AG259" si="810">V257+V258</f>
        <v>4746611</v>
      </c>
      <c r="W259" s="268">
        <f t="shared" si="810"/>
        <v>4745811</v>
      </c>
      <c r="X259" s="268">
        <f>X257+X258</f>
        <v>4745011</v>
      </c>
      <c r="Y259" s="268">
        <f t="shared" si="810"/>
        <v>4717344.333333333</v>
      </c>
      <c r="Z259" s="268">
        <f t="shared" si="810"/>
        <v>4689677.666666666</v>
      </c>
      <c r="AA259" s="268">
        <f t="shared" si="810"/>
        <v>4662010.9999999991</v>
      </c>
      <c r="AB259" s="268">
        <f t="shared" si="810"/>
        <v>4590997.666666666</v>
      </c>
      <c r="AC259" s="268">
        <f t="shared" si="810"/>
        <v>4514931.333333333</v>
      </c>
      <c r="AD259" s="268">
        <f t="shared" si="810"/>
        <v>4438865</v>
      </c>
      <c r="AE259" s="268">
        <f t="shared" si="810"/>
        <v>4319576.8233333332</v>
      </c>
      <c r="AF259" s="268">
        <f t="shared" si="810"/>
        <v>4201254.6231666664</v>
      </c>
      <c r="AG259" s="268">
        <f t="shared" si="810"/>
        <v>4083748.7663749997</v>
      </c>
      <c r="AH259" s="269">
        <f>AG259</f>
        <v>4083748.7663749997</v>
      </c>
      <c r="AI259" s="24"/>
      <c r="AJ259" s="32"/>
      <c r="AK259" s="73"/>
      <c r="AL259" s="377">
        <f t="shared" ref="AL259:AW259" si="811">AL257+AL258</f>
        <v>3831167.306483333</v>
      </c>
      <c r="AM259" s="378">
        <f t="shared" si="811"/>
        <v>3644677.8306947914</v>
      </c>
      <c r="AN259" s="378">
        <f t="shared" si="811"/>
        <v>3506727.871846484</v>
      </c>
      <c r="AO259" s="378">
        <f t="shared" si="811"/>
        <v>3405610.1652208818</v>
      </c>
      <c r="AP259" s="378">
        <f t="shared" si="811"/>
        <v>3332444.8720401465</v>
      </c>
      <c r="AQ259" s="378">
        <f t="shared" si="811"/>
        <v>3280501.0485236701</v>
      </c>
      <c r="AR259" s="378">
        <f t="shared" si="811"/>
        <v>3222727.4865800864</v>
      </c>
      <c r="AS259" s="378">
        <f t="shared" si="811"/>
        <v>3177241.7355294507</v>
      </c>
      <c r="AT259" s="378">
        <f t="shared" si="811"/>
        <v>3141267.4459601445</v>
      </c>
      <c r="AU259" s="378">
        <f t="shared" si="811"/>
        <v>3112541.4327870016</v>
      </c>
      <c r="AV259" s="378">
        <f t="shared" si="811"/>
        <v>3089479.1862605014</v>
      </c>
      <c r="AW259" s="378">
        <f t="shared" si="811"/>
        <v>3070779.0697498135</v>
      </c>
      <c r="AX259" s="379">
        <f>AW259</f>
        <v>3070779.0697498135</v>
      </c>
      <c r="AY259" s="24"/>
      <c r="AZ259" s="32"/>
      <c r="BA259" s="73"/>
      <c r="BB259" s="466">
        <f t="shared" ref="BB259:BM259" si="812">BB257+BB258</f>
        <v>2433611.5000751838</v>
      </c>
      <c r="BC259" s="467">
        <f t="shared" si="812"/>
        <v>1934341.2545404388</v>
      </c>
      <c r="BD259" s="467">
        <f t="shared" si="812"/>
        <v>1539492.1508530921</v>
      </c>
      <c r="BE259" s="467">
        <f t="shared" si="812"/>
        <v>1223865.7738822193</v>
      </c>
      <c r="BF259" s="467">
        <f t="shared" si="812"/>
        <v>968397.85765076149</v>
      </c>
      <c r="BG259" s="467">
        <f t="shared" si="812"/>
        <v>758729.15532879124</v>
      </c>
      <c r="BH259" s="467">
        <f t="shared" si="812"/>
        <v>584014.48857762292</v>
      </c>
      <c r="BI259" s="467">
        <f t="shared" si="812"/>
        <v>435804.51097590593</v>
      </c>
      <c r="BJ259" s="467">
        <f t="shared" si="812"/>
        <v>308065.64447995927</v>
      </c>
      <c r="BK259" s="467">
        <f t="shared" si="812"/>
        <v>196147.72443906148</v>
      </c>
      <c r="BL259" s="467">
        <f t="shared" si="812"/>
        <v>96353.969908831525</v>
      </c>
      <c r="BM259" s="467">
        <f t="shared" si="812"/>
        <v>6000.4249879356939</v>
      </c>
      <c r="BN259" s="468">
        <f>BM259</f>
        <v>6000.4249879356939</v>
      </c>
      <c r="BO259" s="24"/>
      <c r="BP259" s="32"/>
      <c r="BQ259" s="73"/>
      <c r="BR259" s="466">
        <f t="shared" ref="BR259:BX259" si="813">BR257+BR258</f>
        <v>44832.892749513383</v>
      </c>
      <c r="BS259" s="467">
        <f t="shared" si="813"/>
        <v>216992.24228672707</v>
      </c>
      <c r="BT259" s="467">
        <f t="shared" si="813"/>
        <v>490578.3020401221</v>
      </c>
      <c r="BU259" s="467">
        <f t="shared" si="813"/>
        <v>841406.99540767632</v>
      </c>
      <c r="BV259" s="467">
        <f t="shared" si="813"/>
        <v>1251219.7377376198</v>
      </c>
      <c r="BW259" s="467">
        <f t="shared" si="813"/>
        <v>1706191.0813221531</v>
      </c>
      <c r="BX259" s="467">
        <f t="shared" si="813"/>
        <v>2195853.614904453</v>
      </c>
      <c r="BY259" s="467">
        <f>BY257+BY258</f>
        <v>2712036.4424222992</v>
      </c>
      <c r="BZ259" s="467">
        <f>BZ257+BZ258</f>
        <v>3248882.6495337477</v>
      </c>
      <c r="CA259" s="467">
        <f>CA257+CA258</f>
        <v>3801814.7874395992</v>
      </c>
      <c r="CB259" s="467">
        <f>CB257+CB258</f>
        <v>4367222.0283530522</v>
      </c>
      <c r="CC259" s="467">
        <f>CC257+CC258</f>
        <v>4942458.4140731571</v>
      </c>
      <c r="CD259" s="468">
        <f>CC259</f>
        <v>4942458.4140731571</v>
      </c>
    </row>
    <row r="260" spans="2:82" x14ac:dyDescent="0.2">
      <c r="CD260" s="506"/>
    </row>
    <row r="267" spans="2:82" x14ac:dyDescent="0.2">
      <c r="Q267" s="489"/>
    </row>
    <row r="269" spans="2:82" x14ac:dyDescent="0.2">
      <c r="B269"/>
      <c r="C269"/>
      <c r="D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</row>
    <row r="270" spans="2:82" x14ac:dyDescent="0.2">
      <c r="B270"/>
      <c r="C270"/>
      <c r="D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</row>
    <row r="282" spans="5:8" customFormat="1" x14ac:dyDescent="0.2">
      <c r="E282" s="1"/>
      <c r="F282" s="1"/>
      <c r="G282" s="1"/>
      <c r="H282" s="1"/>
    </row>
    <row r="283" spans="5:8" customFormat="1" x14ac:dyDescent="0.2">
      <c r="E283" s="1"/>
      <c r="F283" s="1"/>
      <c r="G283" s="1"/>
      <c r="H283" s="1"/>
    </row>
    <row r="284" spans="5:8" customFormat="1" x14ac:dyDescent="0.2">
      <c r="E284" s="1"/>
      <c r="F284" s="1"/>
      <c r="G284" s="1"/>
      <c r="H284" s="1"/>
    </row>
    <row r="285" spans="5:8" customFormat="1" x14ac:dyDescent="0.2">
      <c r="E285" s="1"/>
      <c r="F285" s="1"/>
      <c r="G285" s="1"/>
      <c r="H285" s="1"/>
    </row>
    <row r="286" spans="5:8" customFormat="1" x14ac:dyDescent="0.2">
      <c r="E286" s="1"/>
      <c r="F286" s="1"/>
      <c r="G286" s="1"/>
      <c r="H286" s="1"/>
    </row>
    <row r="288" spans="5:8" customFormat="1" x14ac:dyDescent="0.2">
      <c r="E288" s="1"/>
      <c r="F288" s="1"/>
      <c r="G288" s="1"/>
      <c r="H288" s="1"/>
    </row>
    <row r="289" spans="5:8" customFormat="1" x14ac:dyDescent="0.2">
      <c r="E289" s="1"/>
      <c r="F289" s="1"/>
      <c r="G289" s="1"/>
      <c r="H289" s="1"/>
    </row>
    <row r="290" spans="5:8" customFormat="1" x14ac:dyDescent="0.2">
      <c r="E290" s="1"/>
      <c r="F290" s="1"/>
      <c r="G290" s="1"/>
      <c r="H290" s="1"/>
    </row>
    <row r="291" spans="5:8" customFormat="1" x14ac:dyDescent="0.2">
      <c r="E291" s="1"/>
      <c r="F291" s="1"/>
      <c r="G291" s="1"/>
      <c r="H291" s="1"/>
    </row>
    <row r="292" spans="5:8" customFormat="1" x14ac:dyDescent="0.2">
      <c r="E292" s="1"/>
      <c r="F292" s="1"/>
      <c r="G292" s="1"/>
      <c r="H292" s="1"/>
    </row>
    <row r="293" spans="5:8" customFormat="1" x14ac:dyDescent="0.2">
      <c r="E293" s="1"/>
      <c r="F293" s="1"/>
      <c r="G293" s="1"/>
      <c r="H293" s="1"/>
    </row>
    <row r="294" spans="5:8" customFormat="1" x14ac:dyDescent="0.2">
      <c r="E294" s="1"/>
      <c r="F294" s="1">
        <v>4</v>
      </c>
      <c r="G294" s="1" t="s">
        <v>170</v>
      </c>
      <c r="H294" s="1"/>
    </row>
    <row r="295" spans="5:8" customFormat="1" x14ac:dyDescent="0.2">
      <c r="E295" s="1"/>
      <c r="F295" s="1">
        <v>5</v>
      </c>
      <c r="G295" s="1" t="s">
        <v>168</v>
      </c>
      <c r="H295" s="1"/>
    </row>
    <row r="296" spans="5:8" customFormat="1" x14ac:dyDescent="0.2">
      <c r="E296" s="1"/>
      <c r="F296" s="1">
        <v>6</v>
      </c>
      <c r="G296" s="1"/>
      <c r="H296" s="1" t="s">
        <v>169</v>
      </c>
    </row>
    <row r="297" spans="5:8" customFormat="1" x14ac:dyDescent="0.2">
      <c r="E297" s="1"/>
      <c r="F297" s="1">
        <v>7</v>
      </c>
      <c r="G297" s="1" t="s">
        <v>171</v>
      </c>
      <c r="H297" s="1"/>
    </row>
    <row r="298" spans="5:8" customFormat="1" x14ac:dyDescent="0.2">
      <c r="F298" s="1">
        <v>8</v>
      </c>
      <c r="G298" s="1" t="s">
        <v>172</v>
      </c>
      <c r="H298" s="1"/>
    </row>
    <row r="299" spans="5:8" customFormat="1" x14ac:dyDescent="0.2">
      <c r="F299" s="1">
        <v>9</v>
      </c>
      <c r="G299" s="1" t="s">
        <v>173</v>
      </c>
      <c r="H299" s="1"/>
    </row>
    <row r="300" spans="5:8" customFormat="1" x14ac:dyDescent="0.2">
      <c r="F300" s="1">
        <v>10</v>
      </c>
      <c r="G300" s="1" t="s">
        <v>174</v>
      </c>
      <c r="H300" s="1"/>
    </row>
    <row r="301" spans="5:8" customFormat="1" x14ac:dyDescent="0.2">
      <c r="F301" s="1">
        <v>11</v>
      </c>
      <c r="G301" s="1" t="s">
        <v>175</v>
      </c>
      <c r="H301" s="1" t="s">
        <v>178</v>
      </c>
    </row>
    <row r="303" spans="5:8" customFormat="1" x14ac:dyDescent="0.2">
      <c r="F303" s="1"/>
      <c r="G303" s="1" t="s">
        <v>176</v>
      </c>
      <c r="H303" s="1"/>
    </row>
    <row r="304" spans="5:8" customFormat="1" x14ac:dyDescent="0.2">
      <c r="F304" s="1"/>
      <c r="G304" s="1" t="s">
        <v>177</v>
      </c>
      <c r="H304" s="1"/>
    </row>
  </sheetData>
  <pageMargins left="0.75" right="0.75" top="1" bottom="1" header="0.5" footer="0.5"/>
  <pageSetup orientation="portrait" horizontalDpi="4294967292" verticalDpi="429496729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2"/>
  <sheetViews>
    <sheetView workbookViewId="0">
      <selection activeCell="D17" sqref="D17"/>
    </sheetView>
  </sheetViews>
  <sheetFormatPr baseColWidth="10" defaultRowHeight="16" x14ac:dyDescent="0.2"/>
  <cols>
    <col min="1" max="1" width="10.83203125" style="105"/>
    <col min="2" max="2" width="37.5" style="105" bestFit="1" customWidth="1"/>
    <col min="3" max="3" width="32.83203125" style="105" customWidth="1"/>
    <col min="4" max="4" width="37.83203125" style="105" bestFit="1" customWidth="1"/>
    <col min="5" max="5" width="21" style="105" bestFit="1" customWidth="1"/>
    <col min="6" max="6" width="23.5" style="105" bestFit="1" customWidth="1"/>
    <col min="7" max="7" width="25.83203125" style="105" bestFit="1" customWidth="1"/>
    <col min="8" max="8" width="12.5" style="105" bestFit="1" customWidth="1"/>
    <col min="9" max="9" width="92.1640625" style="105" bestFit="1" customWidth="1"/>
    <col min="10" max="10" width="11.5" style="105" bestFit="1" customWidth="1"/>
    <col min="11" max="16384" width="10.83203125" style="105"/>
  </cols>
  <sheetData>
    <row r="1" spans="2:8" s="490" customFormat="1" x14ac:dyDescent="0.2"/>
    <row r="2" spans="2:8" s="490" customFormat="1" x14ac:dyDescent="0.2">
      <c r="B2" s="2" t="s">
        <v>119</v>
      </c>
      <c r="C2" s="106"/>
      <c r="D2" s="106"/>
      <c r="E2" s="106"/>
    </row>
    <row r="3" spans="2:8" x14ac:dyDescent="0.2">
      <c r="B3" s="2"/>
      <c r="C3" s="106"/>
      <c r="D3" s="106"/>
      <c r="E3" s="106"/>
    </row>
    <row r="4" spans="2:8" x14ac:dyDescent="0.2">
      <c r="B4" s="758" t="s">
        <v>116</v>
      </c>
      <c r="C4" s="758"/>
      <c r="D4" s="758"/>
      <c r="E4" s="758"/>
      <c r="F4" s="758"/>
    </row>
    <row r="5" spans="2:8" x14ac:dyDescent="0.2">
      <c r="B5" s="3"/>
      <c r="C5" s="107" t="s">
        <v>14</v>
      </c>
      <c r="D5" s="108" t="s">
        <v>15</v>
      </c>
      <c r="E5" s="109" t="s">
        <v>16</v>
      </c>
      <c r="F5" s="499" t="s">
        <v>184</v>
      </c>
    </row>
    <row r="6" spans="2:8" x14ac:dyDescent="0.2">
      <c r="B6" s="3" t="s">
        <v>111</v>
      </c>
      <c r="C6" s="169">
        <f>'Moderate Model'!R47</f>
        <v>50430.061497379749</v>
      </c>
      <c r="D6" s="494">
        <f>'Moderate Model'!AH47</f>
        <v>598648.2386014302</v>
      </c>
      <c r="E6" s="495">
        <f>'Moderate Model'!AX47</f>
        <v>16183428.359326724</v>
      </c>
      <c r="F6" s="498">
        <f>'Moderate Model'!BN47</f>
        <v>72509393.681869924</v>
      </c>
    </row>
    <row r="7" spans="2:8" x14ac:dyDescent="0.2">
      <c r="B7" s="296" t="s">
        <v>41</v>
      </c>
      <c r="C7" s="169">
        <f>'Moderate Model'!R82</f>
        <v>-118948.06454783899</v>
      </c>
      <c r="D7" s="494">
        <f>'Moderate Model'!AH82</f>
        <v>-757279.06058742956</v>
      </c>
      <c r="E7" s="495">
        <f>'Moderate Model'!AX82</f>
        <v>9454930.682211712</v>
      </c>
      <c r="F7" s="498">
        <f>'Moderate Model'!BN82</f>
        <v>45849443.136539608</v>
      </c>
    </row>
    <row r="8" spans="2:8" hidden="1" x14ac:dyDescent="0.2">
      <c r="B8" s="23" t="s">
        <v>115</v>
      </c>
      <c r="C8" s="169">
        <f>-'Moderate Model'!R145</f>
        <v>-922258.33333333337</v>
      </c>
      <c r="D8" s="494" t="e">
        <f>-'Moderate Model'!#REF!</f>
        <v>#REF!</v>
      </c>
      <c r="E8" s="495" t="e">
        <f>-'Moderate Model'!#REF!</f>
        <v>#REF!</v>
      </c>
      <c r="F8" s="498"/>
    </row>
    <row r="9" spans="2:8" x14ac:dyDescent="0.2">
      <c r="B9" s="23" t="s">
        <v>114</v>
      </c>
      <c r="C9" s="142">
        <f>'Moderate Model'!R146</f>
        <v>-1041206.3978811724</v>
      </c>
      <c r="D9" s="496">
        <f>'Moderate Model'!AH146</f>
        <v>-5138724.0605874304</v>
      </c>
      <c r="E9" s="497">
        <f>'Moderate Model'!AX146</f>
        <v>-2542114.3177882861</v>
      </c>
      <c r="F9" s="498">
        <f>'Moderate Model'!BN146</f>
        <v>15779818.13653961</v>
      </c>
    </row>
    <row r="10" spans="2:8" x14ac:dyDescent="0.2">
      <c r="B10" s="23" t="s">
        <v>113</v>
      </c>
      <c r="C10" s="169">
        <f>'Moderate Model'!R149</f>
        <v>-1041206.3978811724</v>
      </c>
      <c r="D10" s="494">
        <f>'Moderate Model'!AH149</f>
        <v>-5138724.0605874304</v>
      </c>
      <c r="E10" s="495">
        <f>'Moderate Model'!AX149</f>
        <v>-2542114.3177882861</v>
      </c>
      <c r="F10" s="498">
        <f>'Moderate Model'!BN149</f>
        <v>15779818.13653961</v>
      </c>
      <c r="G10" s="574"/>
    </row>
    <row r="11" spans="2:8" x14ac:dyDescent="0.2">
      <c r="B11" s="69"/>
      <c r="C11" s="106"/>
      <c r="D11" s="106"/>
      <c r="E11" s="106"/>
    </row>
    <row r="12" spans="2:8" x14ac:dyDescent="0.2">
      <c r="B12" s="759" t="s">
        <v>117</v>
      </c>
      <c r="C12" s="759"/>
      <c r="D12" s="759"/>
      <c r="E12" s="759"/>
      <c r="F12" s="759"/>
    </row>
    <row r="13" spans="2:8" x14ac:dyDescent="0.2">
      <c r="B13" s="551" t="s">
        <v>80</v>
      </c>
      <c r="C13" s="552">
        <f>'Moderate Model'!R153</f>
        <v>1984595.6989197095</v>
      </c>
      <c r="D13" s="553" t="e">
        <f>'Moderate Model'!#REF!</f>
        <v>#REF!</v>
      </c>
      <c r="E13" s="554" t="e">
        <f>'Moderate Model'!#REF!</f>
        <v>#REF!</v>
      </c>
      <c r="F13" s="555"/>
    </row>
    <row r="14" spans="2:8" x14ac:dyDescent="0.2">
      <c r="B14" s="23" t="s">
        <v>85</v>
      </c>
      <c r="C14" s="501">
        <f>'Moderate Model'!R157</f>
        <v>2021369.1854521607</v>
      </c>
      <c r="D14" s="502" t="e">
        <f>'Moderate Model'!#REF!</f>
        <v>#REF!</v>
      </c>
      <c r="E14" s="503" t="e">
        <f>'Moderate Model'!#REF!</f>
        <v>#REF!</v>
      </c>
      <c r="F14" s="498"/>
      <c r="H14" s="491"/>
    </row>
    <row r="15" spans="2:8" x14ac:dyDescent="0.2">
      <c r="B15" s="23" t="s">
        <v>89</v>
      </c>
      <c r="C15" s="501">
        <f>'Moderate Model'!R161</f>
        <v>62575.583333333328</v>
      </c>
      <c r="D15" s="502" t="e">
        <f>'Moderate Model'!#REF!</f>
        <v>#REF!</v>
      </c>
      <c r="E15" s="503" t="e">
        <f>'Moderate Model'!#REF!</f>
        <v>#REF!</v>
      </c>
      <c r="F15" s="498"/>
    </row>
    <row r="16" spans="2:8" x14ac:dyDescent="0.2">
      <c r="B16" s="23" t="s">
        <v>92</v>
      </c>
      <c r="C16" s="501">
        <f>'Moderate Model'!R165</f>
        <v>-1041206.3978811724</v>
      </c>
      <c r="D16" s="502" t="e">
        <f>'Moderate Model'!#REF!</f>
        <v>#REF!</v>
      </c>
      <c r="E16" s="503" t="e">
        <f>'Moderate Model'!#REF!</f>
        <v>#REF!</v>
      </c>
      <c r="F16" s="498"/>
    </row>
    <row r="17" spans="2:11" x14ac:dyDescent="0.2">
      <c r="B17" s="23" t="s">
        <v>118</v>
      </c>
      <c r="C17" s="501">
        <f>'Moderate Model'!R166</f>
        <v>-978630.81454783899</v>
      </c>
      <c r="D17" s="502" t="e">
        <f>'Moderate Model'!#REF!</f>
        <v>#REF!</v>
      </c>
      <c r="E17" s="503" t="e">
        <f>'Moderate Model'!#REF!</f>
        <v>#REF!</v>
      </c>
      <c r="F17" s="498"/>
      <c r="J17" s="392" t="e">
        <f>SUM(J18:J21)/3</f>
        <v>#REF!</v>
      </c>
    </row>
    <row r="18" spans="2:11" x14ac:dyDescent="0.2">
      <c r="B18" s="54" t="s">
        <v>112</v>
      </c>
      <c r="C18" s="501">
        <f>'Moderate Model'!R187</f>
        <v>1984595.6989197095</v>
      </c>
      <c r="D18" s="502" t="e">
        <f>'Moderate Model'!#REF!</f>
        <v>#REF!</v>
      </c>
      <c r="E18" s="503" t="e">
        <f>'Moderate Model'!#REF!</f>
        <v>#REF!</v>
      </c>
      <c r="F18" s="498"/>
      <c r="J18" s="392">
        <v>1</v>
      </c>
    </row>
    <row r="19" spans="2:11" x14ac:dyDescent="0.2">
      <c r="J19" s="392" t="e">
        <f>(('Moderate Model'!#REF!-'Moderate Model'!#REF!)/'Moderate Model'!#REF!)*1</f>
        <v>#REF!</v>
      </c>
    </row>
    <row r="20" spans="2:11" x14ac:dyDescent="0.2">
      <c r="J20" s="392"/>
    </row>
    <row r="21" spans="2:11" x14ac:dyDescent="0.2">
      <c r="B21" s="759" t="s">
        <v>182</v>
      </c>
      <c r="C21" s="759"/>
      <c r="D21" s="759"/>
      <c r="E21" s="69"/>
      <c r="G21" s="491"/>
      <c r="J21" s="392" t="e">
        <f>(('Moderate Model'!#REF!-'Moderate Model'!#REF!)/'Moderate Model'!#REF!)*1</f>
        <v>#REF!</v>
      </c>
    </row>
    <row r="22" spans="2:11" x14ac:dyDescent="0.2">
      <c r="B22" s="500" t="s">
        <v>255</v>
      </c>
      <c r="C22" s="573">
        <f>SUM('Moderate Model'!F47:H47)</f>
        <v>0</v>
      </c>
      <c r="D22" s="504"/>
      <c r="E22" s="106"/>
      <c r="G22" s="491"/>
    </row>
    <row r="23" spans="2:11" x14ac:dyDescent="0.2">
      <c r="B23" s="500" t="s">
        <v>240</v>
      </c>
      <c r="C23" s="504" t="s">
        <v>256</v>
      </c>
      <c r="D23" s="504"/>
      <c r="E23" s="106"/>
      <c r="G23" s="491"/>
    </row>
    <row r="24" spans="2:11" x14ac:dyDescent="0.2">
      <c r="E24" s="106"/>
    </row>
    <row r="26" spans="2:11" x14ac:dyDescent="0.2">
      <c r="B26" s="759" t="s">
        <v>183</v>
      </c>
      <c r="C26" s="759"/>
      <c r="D26" s="759"/>
      <c r="E26" s="69"/>
    </row>
    <row r="27" spans="2:11" x14ac:dyDescent="0.2">
      <c r="B27" s="543" t="s">
        <v>257</v>
      </c>
      <c r="C27" s="602" t="e">
        <f>('Moderate Model'!D9+'Moderate Model'!E9+'Moderate Model'!#REF!+'Moderate Model'!#REF!+'Moderate Model'!#REF!+'Moderate Model'!#REF!)/6</f>
        <v>#REF!</v>
      </c>
      <c r="D27" s="544"/>
      <c r="E27" s="106"/>
      <c r="J27" s="105" t="s">
        <v>181</v>
      </c>
    </row>
    <row r="28" spans="2:11" x14ac:dyDescent="0.2">
      <c r="B28" s="543" t="s">
        <v>258</v>
      </c>
      <c r="C28" s="603" t="e">
        <f>('Moderate Model'!#REF!+'Moderate Model'!#REF!)/2</f>
        <v>#REF!</v>
      </c>
      <c r="D28" s="546"/>
      <c r="E28" s="106"/>
      <c r="G28" s="392"/>
      <c r="H28" s="493"/>
      <c r="I28" s="492"/>
      <c r="J28" s="493">
        <f>I28*H28</f>
        <v>0</v>
      </c>
      <c r="K28" s="493"/>
    </row>
    <row r="29" spans="2:11" x14ac:dyDescent="0.2">
      <c r="B29" s="543" t="s">
        <v>259</v>
      </c>
      <c r="C29" s="545" t="e">
        <f>('Moderate Model'!R83+'Moderate Model'!#REF!+'Moderate Model'!#REF!)/3</f>
        <v>#REF!</v>
      </c>
      <c r="D29" s="544"/>
      <c r="E29" s="106"/>
    </row>
    <row r="30" spans="2:11" x14ac:dyDescent="0.2">
      <c r="E30" s="106"/>
    </row>
    <row r="32" spans="2:11" x14ac:dyDescent="0.2">
      <c r="D32" s="105" t="s">
        <v>226</v>
      </c>
    </row>
  </sheetData>
  <mergeCells count="4">
    <mergeCell ref="B4:F4"/>
    <mergeCell ref="B12:F12"/>
    <mergeCell ref="B21:D21"/>
    <mergeCell ref="B26:D26"/>
  </mergeCells>
  <pageMargins left="0.75" right="0.75" top="1" bottom="1" header="0.5" footer="0.5"/>
  <pageSetup orientation="portrait" horizontalDpi="4294967292" verticalDpi="429496729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E2E4-53A5-514B-BD47-15ED76B69EBE}">
  <dimension ref="A4:G10"/>
  <sheetViews>
    <sheetView zoomScale="80" zoomScaleNormal="80" workbookViewId="0">
      <selection activeCell="B5" sqref="B5"/>
    </sheetView>
  </sheetViews>
  <sheetFormatPr baseColWidth="10" defaultRowHeight="16" x14ac:dyDescent="0.2"/>
  <cols>
    <col min="1" max="1" width="53.5" bestFit="1" customWidth="1"/>
    <col min="2" max="2" width="26.83203125" bestFit="1" customWidth="1"/>
    <col min="3" max="3" width="26.83203125" customWidth="1"/>
    <col min="4" max="4" width="22.33203125" customWidth="1"/>
    <col min="5" max="5" width="24" customWidth="1"/>
    <col min="6" max="6" width="19.33203125" customWidth="1"/>
    <col min="7" max="7" width="23.5" customWidth="1"/>
  </cols>
  <sheetData>
    <row r="4" spans="1:7" x14ac:dyDescent="0.2">
      <c r="A4" s="609"/>
      <c r="B4" s="724" t="s">
        <v>391</v>
      </c>
      <c r="C4" s="709" t="s">
        <v>396</v>
      </c>
      <c r="D4" s="709" t="s">
        <v>397</v>
      </c>
      <c r="E4" s="709" t="s">
        <v>398</v>
      </c>
      <c r="F4" s="709" t="s">
        <v>399</v>
      </c>
      <c r="G4" s="709" t="s">
        <v>399</v>
      </c>
    </row>
    <row r="5" spans="1:7" x14ac:dyDescent="0.2">
      <c r="A5" s="610" t="s">
        <v>392</v>
      </c>
      <c r="B5" s="725">
        <v>0.2</v>
      </c>
      <c r="C5" s="616">
        <v>0.15</v>
      </c>
      <c r="D5" s="616">
        <v>0.12</v>
      </c>
      <c r="E5" s="616">
        <v>0.1</v>
      </c>
      <c r="F5" s="616">
        <v>0.08</v>
      </c>
      <c r="G5" s="616">
        <v>0.1</v>
      </c>
    </row>
    <row r="6" spans="1:7" x14ac:dyDescent="0.2">
      <c r="A6" s="760" t="s">
        <v>253</v>
      </c>
      <c r="B6" s="617"/>
      <c r="C6" s="761">
        <f>C5*C8</f>
        <v>36</v>
      </c>
      <c r="D6" s="761">
        <f>D5*D8</f>
        <v>57.599999999999994</v>
      </c>
      <c r="E6" s="761">
        <f>E5*E8</f>
        <v>70</v>
      </c>
      <c r="F6" s="761">
        <f>F5*F8</f>
        <v>240</v>
      </c>
      <c r="G6" s="761">
        <f>G5*G8</f>
        <v>100</v>
      </c>
    </row>
    <row r="7" spans="1:7" x14ac:dyDescent="0.2">
      <c r="A7" s="760"/>
      <c r="B7" s="617"/>
      <c r="C7" s="761"/>
      <c r="D7" s="761"/>
      <c r="E7" s="761"/>
      <c r="F7" s="761"/>
      <c r="G7" s="761"/>
    </row>
    <row r="8" spans="1:7" x14ac:dyDescent="0.2">
      <c r="A8" s="726" t="s">
        <v>394</v>
      </c>
      <c r="B8" s="728"/>
      <c r="C8" s="728">
        <v>240</v>
      </c>
      <c r="D8" s="728">
        <v>480</v>
      </c>
      <c r="E8" s="728">
        <v>700</v>
      </c>
      <c r="F8" s="728">
        <v>3000</v>
      </c>
      <c r="G8" s="728">
        <v>1000</v>
      </c>
    </row>
    <row r="9" spans="1:7" x14ac:dyDescent="0.2">
      <c r="A9" s="625" t="s">
        <v>393</v>
      </c>
      <c r="B9" s="727">
        <f t="shared" ref="B9:G9" si="0">B5*60</f>
        <v>12</v>
      </c>
      <c r="C9" s="727">
        <f t="shared" si="0"/>
        <v>9</v>
      </c>
      <c r="D9" s="727">
        <f t="shared" si="0"/>
        <v>7.1999999999999993</v>
      </c>
      <c r="E9" s="727">
        <f t="shared" si="0"/>
        <v>6</v>
      </c>
      <c r="F9" s="727">
        <f t="shared" si="0"/>
        <v>4.8</v>
      </c>
      <c r="G9" s="727">
        <f t="shared" si="0"/>
        <v>6</v>
      </c>
    </row>
    <row r="10" spans="1:7" x14ac:dyDescent="0.2">
      <c r="A10" t="s">
        <v>395</v>
      </c>
      <c r="C10" s="729">
        <f>C8/60</f>
        <v>4</v>
      </c>
      <c r="D10" s="729">
        <f>D8/60</f>
        <v>8</v>
      </c>
      <c r="E10" s="730">
        <f>E8/60</f>
        <v>11.666666666666666</v>
      </c>
      <c r="F10" s="729">
        <f>F8/60</f>
        <v>50</v>
      </c>
      <c r="G10" s="729">
        <f>G8/60</f>
        <v>16.666666666666668</v>
      </c>
    </row>
  </sheetData>
  <mergeCells count="6">
    <mergeCell ref="G6:G7"/>
    <mergeCell ref="A6:A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8CCBA-3678-F948-9E15-30A449CADC18}">
  <dimension ref="A4:K45"/>
  <sheetViews>
    <sheetView zoomScale="80" zoomScaleNormal="80" workbookViewId="0">
      <selection activeCell="C6" sqref="C6"/>
    </sheetView>
  </sheetViews>
  <sheetFormatPr baseColWidth="10" defaultRowHeight="16" x14ac:dyDescent="0.2"/>
  <cols>
    <col min="1" max="1" width="53.5" bestFit="1" customWidth="1"/>
    <col min="2" max="2" width="26.83203125" bestFit="1" customWidth="1"/>
    <col min="3" max="5" width="26.83203125" customWidth="1"/>
    <col min="6" max="6" width="36.33203125" bestFit="1" customWidth="1"/>
    <col min="7" max="7" width="18.1640625" customWidth="1"/>
    <col min="8" max="8" width="25.83203125" customWidth="1"/>
    <col min="9" max="9" width="20.5" customWidth="1"/>
    <col min="10" max="10" width="26" customWidth="1"/>
    <col min="11" max="11" width="27.33203125" customWidth="1"/>
  </cols>
  <sheetData>
    <row r="4" spans="1:11" x14ac:dyDescent="0.2">
      <c r="A4" s="609"/>
      <c r="B4" s="615" t="s">
        <v>260</v>
      </c>
      <c r="C4" s="709" t="s">
        <v>387</v>
      </c>
      <c r="D4" s="792" t="s">
        <v>369</v>
      </c>
      <c r="E4" s="793"/>
      <c r="F4" s="794" t="s">
        <v>370</v>
      </c>
      <c r="G4" s="794"/>
      <c r="H4" s="795" t="s">
        <v>371</v>
      </c>
      <c r="I4" s="796"/>
      <c r="J4" s="770" t="s">
        <v>372</v>
      </c>
      <c r="K4" s="771"/>
    </row>
    <row r="5" spans="1:11" x14ac:dyDescent="0.2">
      <c r="A5" s="610" t="s">
        <v>270</v>
      </c>
      <c r="B5" s="616">
        <v>0</v>
      </c>
      <c r="C5" s="616">
        <v>0.1</v>
      </c>
      <c r="D5" s="695">
        <v>20</v>
      </c>
      <c r="E5" s="620">
        <f>(D5*12) - ((D5*12)*E7)</f>
        <v>192</v>
      </c>
      <c r="F5" s="619">
        <v>35</v>
      </c>
      <c r="G5" s="620">
        <f>(F5*12) - ((F5*12)*G7)</f>
        <v>336</v>
      </c>
      <c r="H5" s="689">
        <v>65</v>
      </c>
      <c r="I5" s="689">
        <f>(H5*12)-(H5*12)*I7</f>
        <v>624</v>
      </c>
      <c r="J5" s="689">
        <v>100</v>
      </c>
      <c r="K5" s="689">
        <f>(J5*12)-(J5*12)*K7</f>
        <v>960</v>
      </c>
    </row>
    <row r="6" spans="1:11" x14ac:dyDescent="0.2">
      <c r="A6" s="611" t="s">
        <v>272</v>
      </c>
      <c r="B6" s="617"/>
      <c r="C6" s="617"/>
      <c r="D6" s="623" t="s">
        <v>273</v>
      </c>
      <c r="E6" s="624" t="s">
        <v>279</v>
      </c>
      <c r="F6" s="623" t="s">
        <v>273</v>
      </c>
      <c r="G6" s="624" t="s">
        <v>279</v>
      </c>
      <c r="H6" s="686" t="s">
        <v>273</v>
      </c>
      <c r="I6" s="687" t="s">
        <v>279</v>
      </c>
      <c r="J6" s="686" t="s">
        <v>273</v>
      </c>
      <c r="K6" s="687" t="s">
        <v>279</v>
      </c>
    </row>
    <row r="7" spans="1:11" x14ac:dyDescent="0.2">
      <c r="A7" s="628" t="s">
        <v>280</v>
      </c>
      <c r="B7" s="629"/>
      <c r="C7" s="629"/>
      <c r="D7" s="629"/>
      <c r="E7" s="630">
        <v>0.2</v>
      </c>
      <c r="F7" s="629"/>
      <c r="G7" s="630">
        <v>0.2</v>
      </c>
      <c r="H7" s="629"/>
      <c r="I7" s="630">
        <v>0.2</v>
      </c>
      <c r="J7" s="629"/>
      <c r="K7" s="630">
        <v>0.2</v>
      </c>
    </row>
    <row r="8" spans="1:11" x14ac:dyDescent="0.2">
      <c r="A8" s="625" t="s">
        <v>277</v>
      </c>
      <c r="B8" s="626"/>
      <c r="C8" s="626">
        <v>0.5</v>
      </c>
      <c r="D8" s="626">
        <v>0.3</v>
      </c>
      <c r="E8" s="627">
        <v>0.3</v>
      </c>
      <c r="F8" s="626">
        <v>0.3</v>
      </c>
      <c r="G8" s="627">
        <v>0.3</v>
      </c>
      <c r="H8" s="626">
        <v>0.3</v>
      </c>
      <c r="I8" s="627">
        <v>0.3</v>
      </c>
      <c r="J8" s="626">
        <v>0.3</v>
      </c>
      <c r="K8" s="627">
        <v>0.3</v>
      </c>
    </row>
    <row r="9" spans="1:11" x14ac:dyDescent="0.2">
      <c r="A9" s="611" t="s">
        <v>281</v>
      </c>
      <c r="B9" s="618"/>
      <c r="C9" s="617">
        <f>C8*C5</f>
        <v>0.05</v>
      </c>
      <c r="D9" s="621">
        <f t="shared" ref="D9:K9" si="0">D5*(1-D8)</f>
        <v>14</v>
      </c>
      <c r="E9" s="622">
        <f t="shared" si="0"/>
        <v>134.39999999999998</v>
      </c>
      <c r="F9" s="621">
        <f t="shared" si="0"/>
        <v>24.5</v>
      </c>
      <c r="G9" s="622">
        <f t="shared" si="0"/>
        <v>235.2</v>
      </c>
      <c r="H9" s="621">
        <f t="shared" si="0"/>
        <v>45.5</v>
      </c>
      <c r="I9" s="622">
        <f t="shared" si="0"/>
        <v>436.79999999999995</v>
      </c>
      <c r="J9" s="621">
        <f t="shared" si="0"/>
        <v>70</v>
      </c>
      <c r="K9" s="622">
        <f t="shared" si="0"/>
        <v>672</v>
      </c>
    </row>
    <row r="10" spans="1:11" x14ac:dyDescent="0.2">
      <c r="A10" s="613" t="s">
        <v>282</v>
      </c>
      <c r="B10" s="618"/>
      <c r="C10" s="618">
        <v>0.12</v>
      </c>
      <c r="D10" s="645">
        <v>12</v>
      </c>
      <c r="E10" s="572">
        <v>12</v>
      </c>
      <c r="F10" s="645">
        <v>12</v>
      </c>
      <c r="G10" s="572">
        <v>12</v>
      </c>
      <c r="H10" s="645">
        <v>12</v>
      </c>
      <c r="I10" s="572">
        <v>12</v>
      </c>
      <c r="J10" s="645">
        <v>12</v>
      </c>
      <c r="K10" s="572">
        <v>12</v>
      </c>
    </row>
    <row r="11" spans="1:11" x14ac:dyDescent="0.2">
      <c r="A11" s="613"/>
      <c r="B11" s="618"/>
      <c r="C11" s="618"/>
      <c r="D11" s="618"/>
      <c r="E11" s="618"/>
      <c r="F11" s="645"/>
      <c r="G11" s="572"/>
      <c r="H11" s="643"/>
      <c r="I11" s="643"/>
      <c r="J11" s="643"/>
      <c r="K11" s="643"/>
    </row>
    <row r="12" spans="1:11" x14ac:dyDescent="0.2">
      <c r="A12" s="613" t="s">
        <v>303</v>
      </c>
      <c r="B12" s="694">
        <v>29.99</v>
      </c>
      <c r="C12" s="694"/>
      <c r="D12" s="772">
        <v>59.99</v>
      </c>
      <c r="E12" s="773"/>
      <c r="F12" s="772">
        <v>59.99</v>
      </c>
      <c r="G12" s="773"/>
      <c r="H12" s="772">
        <v>59.99</v>
      </c>
      <c r="I12" s="773"/>
      <c r="J12" s="772">
        <v>59.99</v>
      </c>
      <c r="K12" s="773"/>
    </row>
    <row r="13" spans="1:11" x14ac:dyDescent="0.2">
      <c r="A13" s="613" t="s">
        <v>304</v>
      </c>
      <c r="B13" s="694">
        <v>29.99</v>
      </c>
      <c r="C13" s="694"/>
      <c r="D13" s="772">
        <v>59.99</v>
      </c>
      <c r="E13" s="773"/>
      <c r="F13" s="772">
        <v>59.99</v>
      </c>
      <c r="G13" s="773"/>
      <c r="H13" s="772">
        <v>59.99</v>
      </c>
      <c r="I13" s="773"/>
      <c r="J13" s="772">
        <v>59.99</v>
      </c>
      <c r="K13" s="773"/>
    </row>
    <row r="14" spans="1:11" x14ac:dyDescent="0.2">
      <c r="A14" s="613" t="s">
        <v>305</v>
      </c>
      <c r="B14" s="694">
        <v>29.99</v>
      </c>
      <c r="C14" s="694"/>
      <c r="D14" s="774">
        <v>59.99</v>
      </c>
      <c r="E14" s="775"/>
      <c r="F14" s="774">
        <v>59.99</v>
      </c>
      <c r="G14" s="775"/>
      <c r="H14" s="774">
        <v>59.99</v>
      </c>
      <c r="I14" s="775"/>
      <c r="J14" s="774">
        <v>59.99</v>
      </c>
      <c r="K14" s="775"/>
    </row>
    <row r="15" spans="1:11" x14ac:dyDescent="0.2">
      <c r="A15" s="631" t="s">
        <v>278</v>
      </c>
      <c r="B15" s="636"/>
      <c r="C15" s="696"/>
      <c r="D15" s="696"/>
      <c r="E15" s="697"/>
      <c r="F15" s="696"/>
      <c r="G15" s="698"/>
      <c r="H15" s="572"/>
      <c r="I15" s="698"/>
      <c r="J15" s="572"/>
      <c r="K15" s="614"/>
    </row>
    <row r="16" spans="1:11" x14ac:dyDescent="0.2">
      <c r="A16" s="632" t="s">
        <v>388</v>
      </c>
      <c r="B16" s="637">
        <v>3</v>
      </c>
      <c r="C16" s="706"/>
      <c r="D16" s="782">
        <v>5</v>
      </c>
      <c r="E16" s="783"/>
      <c r="F16" s="782">
        <v>10</v>
      </c>
      <c r="G16" s="783"/>
      <c r="H16" s="782">
        <v>20</v>
      </c>
      <c r="I16" s="783"/>
      <c r="J16" s="776" t="s">
        <v>364</v>
      </c>
      <c r="K16" s="776"/>
    </row>
    <row r="17" spans="1:11" x14ac:dyDescent="0.2">
      <c r="A17" s="633" t="s">
        <v>271</v>
      </c>
      <c r="B17" s="638">
        <v>5</v>
      </c>
      <c r="C17" s="707"/>
      <c r="D17" s="784">
        <v>20</v>
      </c>
      <c r="E17" s="785"/>
      <c r="F17" s="784">
        <v>50</v>
      </c>
      <c r="G17" s="785"/>
      <c r="H17" s="784">
        <v>100</v>
      </c>
      <c r="I17" s="785"/>
      <c r="J17" s="777" t="s">
        <v>365</v>
      </c>
      <c r="K17" s="778"/>
    </row>
    <row r="18" spans="1:11" x14ac:dyDescent="0.2">
      <c r="A18" s="611" t="s">
        <v>266</v>
      </c>
      <c r="B18" s="639" t="s">
        <v>373</v>
      </c>
      <c r="C18" s="704"/>
      <c r="D18" s="762" t="s">
        <v>373</v>
      </c>
      <c r="E18" s="760"/>
      <c r="F18" s="762" t="s">
        <v>275</v>
      </c>
      <c r="G18" s="760"/>
      <c r="H18" s="762" t="s">
        <v>361</v>
      </c>
      <c r="I18" s="760"/>
      <c r="J18" s="763" t="s">
        <v>361</v>
      </c>
      <c r="K18" s="763"/>
    </row>
    <row r="19" spans="1:11" x14ac:dyDescent="0.2">
      <c r="A19" s="611" t="s">
        <v>274</v>
      </c>
      <c r="B19" s="639">
        <v>10</v>
      </c>
      <c r="C19" s="704"/>
      <c r="D19" s="762">
        <v>20</v>
      </c>
      <c r="E19" s="760"/>
      <c r="F19" s="762">
        <v>40</v>
      </c>
      <c r="G19" s="760"/>
      <c r="H19" s="762">
        <v>80</v>
      </c>
      <c r="I19" s="760"/>
      <c r="J19" s="763" t="s">
        <v>364</v>
      </c>
      <c r="K19" s="763"/>
    </row>
    <row r="20" spans="1:11" x14ac:dyDescent="0.2">
      <c r="A20" s="611" t="s">
        <v>386</v>
      </c>
      <c r="B20" s="639">
        <v>2</v>
      </c>
      <c r="C20" s="704"/>
      <c r="D20" s="762">
        <v>5</v>
      </c>
      <c r="E20" s="760"/>
      <c r="F20" s="762" t="s">
        <v>364</v>
      </c>
      <c r="G20" s="760"/>
      <c r="H20" s="762" t="s">
        <v>364</v>
      </c>
      <c r="I20" s="760"/>
      <c r="J20" s="762" t="s">
        <v>364</v>
      </c>
      <c r="K20" s="760"/>
    </row>
    <row r="21" spans="1:11" x14ac:dyDescent="0.2">
      <c r="A21" s="611" t="s">
        <v>267</v>
      </c>
      <c r="B21" s="639" t="s">
        <v>269</v>
      </c>
      <c r="C21" s="704"/>
      <c r="D21" s="762" t="s">
        <v>276</v>
      </c>
      <c r="E21" s="760"/>
      <c r="F21" s="762" t="s">
        <v>276</v>
      </c>
      <c r="G21" s="760"/>
      <c r="H21" s="762" t="s">
        <v>362</v>
      </c>
      <c r="I21" s="760"/>
      <c r="J21" s="763" t="s">
        <v>366</v>
      </c>
      <c r="K21" s="763"/>
    </row>
    <row r="22" spans="1:11" x14ac:dyDescent="0.2">
      <c r="A22" s="634" t="s">
        <v>261</v>
      </c>
      <c r="B22" s="640">
        <v>1</v>
      </c>
      <c r="C22" s="708"/>
      <c r="D22" s="790">
        <v>2</v>
      </c>
      <c r="E22" s="791"/>
      <c r="F22" s="790">
        <v>3</v>
      </c>
      <c r="G22" s="791"/>
      <c r="H22" s="780">
        <v>5</v>
      </c>
      <c r="I22" s="781"/>
      <c r="J22" s="779">
        <v>10</v>
      </c>
      <c r="K22" s="779"/>
    </row>
    <row r="23" spans="1:11" x14ac:dyDescent="0.2">
      <c r="A23" s="631" t="s">
        <v>284</v>
      </c>
      <c r="B23" s="636"/>
      <c r="C23" s="696"/>
      <c r="D23" s="786"/>
      <c r="E23" s="787"/>
      <c r="F23" s="635"/>
      <c r="G23" s="698"/>
      <c r="H23" s="696"/>
      <c r="I23" s="698"/>
      <c r="J23" s="635"/>
      <c r="K23" s="614"/>
    </row>
    <row r="24" spans="1:11" x14ac:dyDescent="0.2">
      <c r="A24" s="613" t="s">
        <v>262</v>
      </c>
      <c r="B24" s="639" t="s">
        <v>268</v>
      </c>
      <c r="C24" s="704"/>
      <c r="D24" s="762" t="s">
        <v>268</v>
      </c>
      <c r="E24" s="760"/>
      <c r="F24" s="762" t="s">
        <v>268</v>
      </c>
      <c r="G24" s="763"/>
      <c r="H24" s="762" t="s">
        <v>268</v>
      </c>
      <c r="I24" s="763"/>
      <c r="J24" s="762" t="s">
        <v>268</v>
      </c>
      <c r="K24" s="763"/>
    </row>
    <row r="25" spans="1:11" x14ac:dyDescent="0.2">
      <c r="A25" s="613" t="s">
        <v>283</v>
      </c>
      <c r="B25" s="639"/>
      <c r="C25" s="704"/>
      <c r="D25" s="762" t="s">
        <v>268</v>
      </c>
      <c r="E25" s="760"/>
      <c r="F25" s="762" t="s">
        <v>268</v>
      </c>
      <c r="G25" s="763"/>
      <c r="H25" s="762" t="s">
        <v>268</v>
      </c>
      <c r="I25" s="763"/>
      <c r="J25" s="762" t="s">
        <v>268</v>
      </c>
      <c r="K25" s="763"/>
    </row>
    <row r="26" spans="1:11" x14ac:dyDescent="0.2">
      <c r="A26" s="613" t="s">
        <v>263</v>
      </c>
      <c r="B26" s="639" t="s">
        <v>268</v>
      </c>
      <c r="C26" s="704"/>
      <c r="D26" s="762" t="s">
        <v>268</v>
      </c>
      <c r="E26" s="760"/>
      <c r="F26" s="762" t="s">
        <v>268</v>
      </c>
      <c r="G26" s="763"/>
      <c r="H26" s="762" t="s">
        <v>268</v>
      </c>
      <c r="I26" s="763"/>
      <c r="J26" s="762" t="s">
        <v>268</v>
      </c>
      <c r="K26" s="763"/>
    </row>
    <row r="27" spans="1:11" x14ac:dyDescent="0.2">
      <c r="A27" s="613" t="s">
        <v>355</v>
      </c>
      <c r="B27" s="639" t="s">
        <v>268</v>
      </c>
      <c r="C27" s="704"/>
      <c r="D27" s="762" t="s">
        <v>268</v>
      </c>
      <c r="E27" s="760"/>
      <c r="F27" s="762" t="s">
        <v>268</v>
      </c>
      <c r="G27" s="763"/>
      <c r="H27" s="762" t="s">
        <v>268</v>
      </c>
      <c r="I27" s="763"/>
      <c r="J27" s="762" t="s">
        <v>268</v>
      </c>
      <c r="K27" s="763"/>
    </row>
    <row r="28" spans="1:11" x14ac:dyDescent="0.2">
      <c r="A28" s="613" t="s">
        <v>354</v>
      </c>
      <c r="B28" s="639" t="s">
        <v>268</v>
      </c>
      <c r="C28" s="704"/>
      <c r="D28" s="762" t="s">
        <v>268</v>
      </c>
      <c r="E28" s="760"/>
      <c r="F28" s="762" t="s">
        <v>268</v>
      </c>
      <c r="G28" s="763"/>
      <c r="H28" s="762" t="s">
        <v>268</v>
      </c>
      <c r="I28" s="763"/>
      <c r="J28" s="762" t="s">
        <v>268</v>
      </c>
      <c r="K28" s="763"/>
    </row>
    <row r="29" spans="1:11" x14ac:dyDescent="0.2">
      <c r="A29" s="613" t="s">
        <v>264</v>
      </c>
      <c r="B29" s="639" t="s">
        <v>285</v>
      </c>
      <c r="C29" s="704"/>
      <c r="D29" s="762" t="s">
        <v>285</v>
      </c>
      <c r="E29" s="760"/>
      <c r="F29" s="762" t="s">
        <v>268</v>
      </c>
      <c r="G29" s="763"/>
      <c r="H29" s="762" t="s">
        <v>268</v>
      </c>
      <c r="I29" s="763"/>
      <c r="J29" s="762" t="s">
        <v>268</v>
      </c>
      <c r="K29" s="763"/>
    </row>
    <row r="30" spans="1:11" x14ac:dyDescent="0.2">
      <c r="A30" s="613" t="s">
        <v>265</v>
      </c>
      <c r="B30" s="639" t="s">
        <v>268</v>
      </c>
      <c r="C30" s="704"/>
      <c r="D30" s="762" t="s">
        <v>268</v>
      </c>
      <c r="E30" s="760"/>
      <c r="F30" s="762" t="s">
        <v>268</v>
      </c>
      <c r="G30" s="763"/>
      <c r="H30" s="762" t="s">
        <v>268</v>
      </c>
      <c r="I30" s="763"/>
      <c r="J30" s="762" t="s">
        <v>268</v>
      </c>
      <c r="K30" s="763"/>
    </row>
    <row r="31" spans="1:11" x14ac:dyDescent="0.2">
      <c r="A31" s="613" t="s">
        <v>356</v>
      </c>
      <c r="B31" s="639" t="s">
        <v>358</v>
      </c>
      <c r="C31" s="704"/>
      <c r="D31" s="762" t="s">
        <v>359</v>
      </c>
      <c r="E31" s="760"/>
      <c r="F31" s="762" t="s">
        <v>360</v>
      </c>
      <c r="G31" s="763"/>
      <c r="H31" s="762" t="s">
        <v>363</v>
      </c>
      <c r="I31" s="763"/>
      <c r="J31" s="762" t="s">
        <v>364</v>
      </c>
      <c r="K31" s="763"/>
    </row>
    <row r="32" spans="1:11" x14ac:dyDescent="0.2">
      <c r="A32" s="613" t="s">
        <v>357</v>
      </c>
      <c r="B32" s="639" t="s">
        <v>268</v>
      </c>
      <c r="C32" s="704"/>
      <c r="D32" s="762" t="s">
        <v>268</v>
      </c>
      <c r="E32" s="760"/>
      <c r="F32" s="762" t="s">
        <v>268</v>
      </c>
      <c r="G32" s="763"/>
      <c r="H32" s="762" t="s">
        <v>268</v>
      </c>
      <c r="I32" s="763"/>
      <c r="J32" s="762" t="s">
        <v>268</v>
      </c>
      <c r="K32" s="763"/>
    </row>
    <row r="33" spans="1:11" x14ac:dyDescent="0.2">
      <c r="A33" s="612" t="s">
        <v>287</v>
      </c>
      <c r="B33" s="639" t="s">
        <v>288</v>
      </c>
      <c r="C33" s="704"/>
      <c r="D33" s="788" t="s">
        <v>288</v>
      </c>
      <c r="E33" s="789"/>
      <c r="F33" s="762" t="s">
        <v>268</v>
      </c>
      <c r="G33" s="763"/>
      <c r="H33" s="762" t="s">
        <v>268</v>
      </c>
      <c r="I33" s="763"/>
      <c r="J33" s="762" t="s">
        <v>268</v>
      </c>
      <c r="K33" s="763"/>
    </row>
    <row r="34" spans="1:11" x14ac:dyDescent="0.2">
      <c r="A34" s="631" t="s">
        <v>286</v>
      </c>
      <c r="B34" s="644"/>
      <c r="C34" s="705"/>
      <c r="D34" s="762"/>
      <c r="E34" s="760"/>
      <c r="F34" s="768"/>
      <c r="G34" s="769"/>
      <c r="H34" s="768"/>
      <c r="I34" s="769"/>
      <c r="J34" s="768"/>
      <c r="K34" s="769"/>
    </row>
    <row r="35" spans="1:11" x14ac:dyDescent="0.2">
      <c r="A35" s="612" t="s">
        <v>289</v>
      </c>
      <c r="B35" s="639" t="s">
        <v>297</v>
      </c>
      <c r="C35" s="704"/>
      <c r="D35" s="762" t="s">
        <v>297</v>
      </c>
      <c r="E35" s="763"/>
      <c r="F35" s="762" t="s">
        <v>297</v>
      </c>
      <c r="G35" s="763"/>
      <c r="H35" s="762" t="s">
        <v>297</v>
      </c>
      <c r="I35" s="763"/>
      <c r="J35" s="762" t="s">
        <v>297</v>
      </c>
      <c r="K35" s="763"/>
    </row>
    <row r="36" spans="1:11" x14ac:dyDescent="0.2">
      <c r="A36" s="612" t="s">
        <v>290</v>
      </c>
      <c r="B36" s="639" t="s">
        <v>297</v>
      </c>
      <c r="C36" s="704"/>
      <c r="D36" s="762" t="s">
        <v>297</v>
      </c>
      <c r="E36" s="763"/>
      <c r="F36" s="762" t="s">
        <v>297</v>
      </c>
      <c r="G36" s="763"/>
      <c r="H36" s="762" t="s">
        <v>297</v>
      </c>
      <c r="I36" s="763"/>
      <c r="J36" s="762" t="s">
        <v>297</v>
      </c>
      <c r="K36" s="763"/>
    </row>
    <row r="37" spans="1:11" x14ac:dyDescent="0.2">
      <c r="A37" s="612" t="s">
        <v>291</v>
      </c>
      <c r="B37" s="639" t="s">
        <v>297</v>
      </c>
      <c r="C37" s="704"/>
      <c r="D37" s="762" t="s">
        <v>297</v>
      </c>
      <c r="E37" s="763"/>
      <c r="F37" s="762" t="s">
        <v>297</v>
      </c>
      <c r="G37" s="763"/>
      <c r="H37" s="762" t="s">
        <v>297</v>
      </c>
      <c r="I37" s="763"/>
      <c r="J37" s="762" t="s">
        <v>297</v>
      </c>
      <c r="K37" s="763"/>
    </row>
    <row r="38" spans="1:11" x14ac:dyDescent="0.2">
      <c r="A38" s="612" t="s">
        <v>292</v>
      </c>
      <c r="B38" s="639" t="s">
        <v>297</v>
      </c>
      <c r="C38" s="704"/>
      <c r="D38" s="762" t="s">
        <v>297</v>
      </c>
      <c r="E38" s="763"/>
      <c r="F38" s="762" t="s">
        <v>297</v>
      </c>
      <c r="G38" s="763"/>
      <c r="H38" s="762" t="s">
        <v>297</v>
      </c>
      <c r="I38" s="763"/>
      <c r="J38" s="762" t="s">
        <v>297</v>
      </c>
      <c r="K38" s="763"/>
    </row>
    <row r="39" spans="1:11" x14ac:dyDescent="0.2">
      <c r="A39" s="612" t="s">
        <v>293</v>
      </c>
      <c r="B39" s="639" t="s">
        <v>299</v>
      </c>
      <c r="C39" s="704"/>
      <c r="D39" s="762" t="s">
        <v>302</v>
      </c>
      <c r="E39" s="763"/>
      <c r="F39" s="762" t="s">
        <v>302</v>
      </c>
      <c r="G39" s="763"/>
      <c r="H39" s="762" t="s">
        <v>302</v>
      </c>
      <c r="I39" s="763"/>
      <c r="J39" s="762" t="s">
        <v>302</v>
      </c>
      <c r="K39" s="763"/>
    </row>
    <row r="40" spans="1:11" x14ac:dyDescent="0.2">
      <c r="A40" s="612" t="s">
        <v>294</v>
      </c>
      <c r="B40" s="639" t="s">
        <v>299</v>
      </c>
      <c r="C40" s="704"/>
      <c r="D40" s="762" t="s">
        <v>302</v>
      </c>
      <c r="E40" s="763"/>
      <c r="F40" s="762" t="s">
        <v>302</v>
      </c>
      <c r="G40" s="763"/>
      <c r="H40" s="762" t="s">
        <v>302</v>
      </c>
      <c r="I40" s="763"/>
      <c r="J40" s="762" t="s">
        <v>302</v>
      </c>
      <c r="K40" s="763"/>
    </row>
    <row r="41" spans="1:11" x14ac:dyDescent="0.2">
      <c r="A41" s="612" t="s">
        <v>298</v>
      </c>
      <c r="B41" s="639" t="s">
        <v>299</v>
      </c>
      <c r="C41" s="704"/>
      <c r="D41" s="762" t="s">
        <v>301</v>
      </c>
      <c r="E41" s="763"/>
      <c r="F41" s="762" t="s">
        <v>301</v>
      </c>
      <c r="G41" s="763"/>
      <c r="H41" s="762" t="s">
        <v>301</v>
      </c>
      <c r="I41" s="763"/>
      <c r="J41" s="762" t="s">
        <v>301</v>
      </c>
      <c r="K41" s="763"/>
    </row>
    <row r="42" spans="1:11" x14ac:dyDescent="0.2">
      <c r="A42" s="612" t="s">
        <v>295</v>
      </c>
      <c r="B42" s="639" t="s">
        <v>299</v>
      </c>
      <c r="C42" s="704"/>
      <c r="D42" s="762" t="s">
        <v>302</v>
      </c>
      <c r="E42" s="763"/>
      <c r="F42" s="762" t="s">
        <v>302</v>
      </c>
      <c r="G42" s="763"/>
      <c r="H42" s="762" t="s">
        <v>302</v>
      </c>
      <c r="I42" s="763"/>
      <c r="J42" s="762" t="s">
        <v>302</v>
      </c>
      <c r="K42" s="763"/>
    </row>
    <row r="43" spans="1:11" x14ac:dyDescent="0.2">
      <c r="A43" s="612" t="s">
        <v>296</v>
      </c>
      <c r="B43" s="639" t="s">
        <v>300</v>
      </c>
      <c r="C43" s="704"/>
      <c r="D43" s="762" t="s">
        <v>300</v>
      </c>
      <c r="E43" s="763"/>
      <c r="F43" s="762" t="s">
        <v>300</v>
      </c>
      <c r="G43" s="763"/>
      <c r="H43" s="762" t="s">
        <v>300</v>
      </c>
      <c r="I43" s="763"/>
      <c r="J43" s="762" t="s">
        <v>300</v>
      </c>
      <c r="K43" s="763"/>
    </row>
    <row r="44" spans="1:11" x14ac:dyDescent="0.2">
      <c r="A44" s="612"/>
      <c r="B44" s="641"/>
      <c r="C44" s="705"/>
      <c r="D44" s="762"/>
      <c r="E44" s="760"/>
      <c r="F44" s="764"/>
      <c r="G44" s="765"/>
      <c r="H44" s="764"/>
      <c r="I44" s="765"/>
      <c r="J44" s="764"/>
      <c r="K44" s="765"/>
    </row>
    <row r="45" spans="1:11" x14ac:dyDescent="0.2">
      <c r="A45" s="612"/>
      <c r="B45" s="642"/>
      <c r="C45" s="643"/>
      <c r="D45" s="762"/>
      <c r="E45" s="760"/>
      <c r="F45" s="766"/>
      <c r="G45" s="767"/>
      <c r="H45" s="766"/>
      <c r="I45" s="767"/>
      <c r="J45" s="766"/>
      <c r="K45" s="767"/>
    </row>
  </sheetData>
  <mergeCells count="133">
    <mergeCell ref="J20:K20"/>
    <mergeCell ref="F45:G45"/>
    <mergeCell ref="F12:G12"/>
    <mergeCell ref="F13:G13"/>
    <mergeCell ref="F14:G14"/>
    <mergeCell ref="H4:I4"/>
    <mergeCell ref="H12:I12"/>
    <mergeCell ref="H13:I13"/>
    <mergeCell ref="H14:I14"/>
    <mergeCell ref="F39:G39"/>
    <mergeCell ref="F40:G40"/>
    <mergeCell ref="F41:G41"/>
    <mergeCell ref="F42:G42"/>
    <mergeCell ref="F43:G43"/>
    <mergeCell ref="F44:G44"/>
    <mergeCell ref="F33:G33"/>
    <mergeCell ref="F34:G34"/>
    <mergeCell ref="F20:G20"/>
    <mergeCell ref="H20:I20"/>
    <mergeCell ref="F35:G35"/>
    <mergeCell ref="F36:G36"/>
    <mergeCell ref="F37:G37"/>
    <mergeCell ref="F38:G38"/>
    <mergeCell ref="F24:G24"/>
    <mergeCell ref="F25:G25"/>
    <mergeCell ref="F26:G26"/>
    <mergeCell ref="F27:G27"/>
    <mergeCell ref="F29:G29"/>
    <mergeCell ref="F30:G30"/>
    <mergeCell ref="F28:G28"/>
    <mergeCell ref="F31:G31"/>
    <mergeCell ref="F32:G32"/>
    <mergeCell ref="D25:E25"/>
    <mergeCell ref="D26:E26"/>
    <mergeCell ref="D27:E27"/>
    <mergeCell ref="D29:E29"/>
    <mergeCell ref="F21:G21"/>
    <mergeCell ref="F22:G22"/>
    <mergeCell ref="D4:E4"/>
    <mergeCell ref="D12:E12"/>
    <mergeCell ref="D13:E13"/>
    <mergeCell ref="D14:E14"/>
    <mergeCell ref="D16:E16"/>
    <mergeCell ref="D17:E17"/>
    <mergeCell ref="D18:E18"/>
    <mergeCell ref="D19:E19"/>
    <mergeCell ref="D21:E21"/>
    <mergeCell ref="D22:E22"/>
    <mergeCell ref="F4:G4"/>
    <mergeCell ref="F16:G16"/>
    <mergeCell ref="F17:G17"/>
    <mergeCell ref="F18:G18"/>
    <mergeCell ref="F19:G19"/>
    <mergeCell ref="D20:E20"/>
    <mergeCell ref="H16:I16"/>
    <mergeCell ref="H17:I17"/>
    <mergeCell ref="H18:I18"/>
    <mergeCell ref="H19:I19"/>
    <mergeCell ref="H21:I21"/>
    <mergeCell ref="D42:E42"/>
    <mergeCell ref="D43:E43"/>
    <mergeCell ref="D44:E44"/>
    <mergeCell ref="D45:E45"/>
    <mergeCell ref="D23:E23"/>
    <mergeCell ref="D28:E28"/>
    <mergeCell ref="D31:E31"/>
    <mergeCell ref="D32:E32"/>
    <mergeCell ref="D37:E37"/>
    <mergeCell ref="D38:E38"/>
    <mergeCell ref="D39:E39"/>
    <mergeCell ref="D40:E40"/>
    <mergeCell ref="D41:E41"/>
    <mergeCell ref="D30:E30"/>
    <mergeCell ref="D33:E33"/>
    <mergeCell ref="D34:E34"/>
    <mergeCell ref="D35:E35"/>
    <mergeCell ref="D36:E36"/>
    <mergeCell ref="D24:E24"/>
    <mergeCell ref="H36:I36"/>
    <mergeCell ref="H37:I37"/>
    <mergeCell ref="H28:I28"/>
    <mergeCell ref="H29:I29"/>
    <mergeCell ref="H30:I30"/>
    <mergeCell ref="H31:I31"/>
    <mergeCell ref="H32:I32"/>
    <mergeCell ref="H22:I22"/>
    <mergeCell ref="H24:I24"/>
    <mergeCell ref="H25:I25"/>
    <mergeCell ref="H26:I26"/>
    <mergeCell ref="H27:I27"/>
    <mergeCell ref="H43:I43"/>
    <mergeCell ref="H44:I44"/>
    <mergeCell ref="H45:I45"/>
    <mergeCell ref="J4:K4"/>
    <mergeCell ref="J12:K12"/>
    <mergeCell ref="J13:K13"/>
    <mergeCell ref="J14:K14"/>
    <mergeCell ref="J16:K16"/>
    <mergeCell ref="J17:K17"/>
    <mergeCell ref="J18:K18"/>
    <mergeCell ref="J19:K19"/>
    <mergeCell ref="J21:K21"/>
    <mergeCell ref="J22:K22"/>
    <mergeCell ref="J24:K24"/>
    <mergeCell ref="J25:K25"/>
    <mergeCell ref="J26:K26"/>
    <mergeCell ref="H38:I38"/>
    <mergeCell ref="H39:I39"/>
    <mergeCell ref="H40:I40"/>
    <mergeCell ref="H41:I41"/>
    <mergeCell ref="H42:I42"/>
    <mergeCell ref="H33:I33"/>
    <mergeCell ref="H34:I34"/>
    <mergeCell ref="H35:I35"/>
    <mergeCell ref="J32:K32"/>
    <mergeCell ref="J33:K33"/>
    <mergeCell ref="J34:K34"/>
    <mergeCell ref="J35:K35"/>
    <mergeCell ref="J36:K36"/>
    <mergeCell ref="J27:K27"/>
    <mergeCell ref="J28:K28"/>
    <mergeCell ref="J29:K29"/>
    <mergeCell ref="J30:K30"/>
    <mergeCell ref="J31:K31"/>
    <mergeCell ref="J42:K42"/>
    <mergeCell ref="J43:K43"/>
    <mergeCell ref="J44:K44"/>
    <mergeCell ref="J45:K45"/>
    <mergeCell ref="J37:K37"/>
    <mergeCell ref="J38:K38"/>
    <mergeCell ref="J39:K39"/>
    <mergeCell ref="J40:K40"/>
    <mergeCell ref="J41:K41"/>
  </mergeCells>
  <phoneticPr fontId="3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A10F1-2B18-6D48-B15B-1EC4415D08DD}">
  <dimension ref="A1:O29"/>
  <sheetViews>
    <sheetView workbookViewId="0">
      <selection activeCell="F37" sqref="F37"/>
    </sheetView>
  </sheetViews>
  <sheetFormatPr baseColWidth="10" defaultRowHeight="16" x14ac:dyDescent="0.2"/>
  <cols>
    <col min="1" max="1" width="38.6640625" bestFit="1" customWidth="1"/>
    <col min="2" max="2" width="11.5" bestFit="1" customWidth="1"/>
    <col min="4" max="4" width="35.33203125" bestFit="1" customWidth="1"/>
    <col min="5" max="5" width="11.5" bestFit="1" customWidth="1"/>
  </cols>
  <sheetData>
    <row r="1" spans="1:15" ht="16" customHeight="1" x14ac:dyDescent="0.2">
      <c r="A1" s="800" t="s">
        <v>421</v>
      </c>
      <c r="B1" s="803">
        <f>B27+E28</f>
        <v>481500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5"/>
    </row>
    <row r="2" spans="1:15" ht="16" customHeight="1" x14ac:dyDescent="0.2">
      <c r="A2" s="801"/>
      <c r="B2" s="806"/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807"/>
      <c r="O2" s="808"/>
    </row>
    <row r="3" spans="1:15" ht="16" customHeight="1" x14ac:dyDescent="0.2">
      <c r="A3" s="801"/>
      <c r="B3" s="806"/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807"/>
      <c r="O3" s="808"/>
    </row>
    <row r="4" spans="1:15" ht="16" customHeight="1" x14ac:dyDescent="0.2">
      <c r="A4" s="801"/>
      <c r="B4" s="806"/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807"/>
      <c r="O4" s="808"/>
    </row>
    <row r="5" spans="1:15" ht="16" customHeight="1" x14ac:dyDescent="0.2">
      <c r="A5" s="802"/>
      <c r="B5" s="809"/>
      <c r="C5" s="810"/>
      <c r="D5" s="810"/>
      <c r="E5" s="810"/>
      <c r="F5" s="810"/>
      <c r="G5" s="810"/>
      <c r="H5" s="810"/>
      <c r="I5" s="810"/>
      <c r="J5" s="810"/>
      <c r="K5" s="810"/>
      <c r="L5" s="810"/>
      <c r="M5" s="810"/>
      <c r="N5" s="810"/>
      <c r="O5" s="811"/>
    </row>
    <row r="6" spans="1:15" x14ac:dyDescent="0.2">
      <c r="A6" s="797" t="s">
        <v>422</v>
      </c>
      <c r="B6" s="797"/>
      <c r="C6" s="797"/>
      <c r="D6" s="797"/>
      <c r="E6" s="797"/>
      <c r="F6" s="797"/>
      <c r="G6" s="797"/>
      <c r="H6" s="797"/>
      <c r="I6" s="797"/>
      <c r="J6" s="797"/>
      <c r="K6" s="797"/>
      <c r="L6" s="797"/>
      <c r="M6" s="797"/>
      <c r="N6" s="797"/>
      <c r="O6" s="797"/>
    </row>
    <row r="7" spans="1:15" x14ac:dyDescent="0.2">
      <c r="A7" s="798" t="s">
        <v>406</v>
      </c>
      <c r="B7" s="798"/>
      <c r="C7" s="798"/>
      <c r="D7" s="799" t="s">
        <v>420</v>
      </c>
      <c r="E7" s="799"/>
      <c r="F7" s="799"/>
      <c r="G7" s="105"/>
      <c r="H7" s="105"/>
      <c r="I7" s="105"/>
      <c r="J7" s="105"/>
      <c r="K7" s="105"/>
      <c r="L7" s="105"/>
      <c r="M7" s="105"/>
      <c r="N7" s="105"/>
      <c r="O7" s="105"/>
    </row>
    <row r="8" spans="1:15" x14ac:dyDescent="0.2">
      <c r="A8" s="744" t="s">
        <v>190</v>
      </c>
      <c r="B8" s="745" t="s">
        <v>411</v>
      </c>
      <c r="C8" s="741"/>
      <c r="D8" s="751" t="s">
        <v>190</v>
      </c>
      <c r="E8" s="752" t="s">
        <v>411</v>
      </c>
      <c r="F8" s="751"/>
      <c r="G8" s="105"/>
      <c r="H8" s="105"/>
      <c r="I8" s="105"/>
      <c r="J8" s="105"/>
      <c r="K8" s="105"/>
      <c r="L8" s="105"/>
      <c r="M8" s="105"/>
      <c r="N8" s="105"/>
      <c r="O8" s="105"/>
    </row>
    <row r="9" spans="1:15" x14ac:dyDescent="0.2">
      <c r="A9" s="742" t="s">
        <v>407</v>
      </c>
      <c r="B9" s="743">
        <v>10000</v>
      </c>
      <c r="C9" s="741"/>
      <c r="D9" s="749" t="s">
        <v>407</v>
      </c>
      <c r="E9" s="750">
        <v>10000</v>
      </c>
      <c r="F9" s="748"/>
      <c r="G9" s="105"/>
      <c r="H9" s="105"/>
      <c r="I9" s="105"/>
      <c r="J9" s="105"/>
      <c r="K9" s="105"/>
      <c r="L9" s="105"/>
      <c r="M9" s="105"/>
      <c r="N9" s="105"/>
      <c r="O9" s="105"/>
    </row>
    <row r="10" spans="1:15" x14ac:dyDescent="0.2">
      <c r="A10" s="742" t="s">
        <v>410</v>
      </c>
      <c r="B10" s="743">
        <v>10000</v>
      </c>
      <c r="C10" s="741"/>
      <c r="D10" s="749" t="s">
        <v>410</v>
      </c>
      <c r="E10" s="750">
        <v>10000</v>
      </c>
      <c r="F10" s="748"/>
      <c r="G10" s="105"/>
      <c r="H10" s="105"/>
      <c r="I10" s="105"/>
      <c r="J10" s="105"/>
      <c r="K10" s="105"/>
      <c r="L10" s="105"/>
      <c r="M10" s="105"/>
      <c r="N10" s="105"/>
      <c r="O10" s="105"/>
    </row>
    <row r="11" spans="1:15" x14ac:dyDescent="0.2">
      <c r="A11" s="742" t="s">
        <v>408</v>
      </c>
      <c r="B11" s="743">
        <v>1000</v>
      </c>
      <c r="C11" s="741"/>
      <c r="D11" s="749" t="s">
        <v>408</v>
      </c>
      <c r="E11" s="750">
        <v>1000</v>
      </c>
      <c r="F11" s="748"/>
      <c r="G11" s="105"/>
      <c r="H11" s="105"/>
      <c r="I11" s="105"/>
      <c r="J11" s="105"/>
      <c r="K11" s="105"/>
      <c r="L11" s="105"/>
      <c r="M11" s="105"/>
      <c r="N11" s="105"/>
      <c r="O11" s="105"/>
    </row>
    <row r="12" spans="1:15" x14ac:dyDescent="0.2">
      <c r="A12" s="742" t="s">
        <v>409</v>
      </c>
      <c r="B12" s="743">
        <v>2500</v>
      </c>
      <c r="C12" s="741"/>
      <c r="D12" s="749" t="s">
        <v>409</v>
      </c>
      <c r="E12" s="750">
        <v>2500</v>
      </c>
      <c r="F12" s="748"/>
      <c r="G12" s="105"/>
      <c r="H12" s="105"/>
      <c r="I12" s="105"/>
      <c r="J12" s="105"/>
      <c r="K12" s="105"/>
      <c r="L12" s="105"/>
      <c r="M12" s="105"/>
      <c r="N12" s="105"/>
      <c r="O12" s="105"/>
    </row>
    <row r="13" spans="1:15" x14ac:dyDescent="0.2">
      <c r="A13" s="746" t="s">
        <v>191</v>
      </c>
      <c r="B13" s="747">
        <f>SUM(B9:B12)</f>
        <v>23500</v>
      </c>
      <c r="C13" s="741"/>
      <c r="D13" s="749" t="s">
        <v>327</v>
      </c>
      <c r="E13" s="755">
        <v>2500</v>
      </c>
      <c r="F13" s="748"/>
      <c r="G13" s="105"/>
      <c r="H13" s="105"/>
      <c r="I13" s="105"/>
      <c r="J13" s="105"/>
      <c r="K13" s="105"/>
      <c r="L13" s="105"/>
      <c r="M13" s="105"/>
      <c r="N13" s="105"/>
      <c r="O13" s="105"/>
    </row>
    <row r="14" spans="1:15" x14ac:dyDescent="0.2">
      <c r="A14" s="744" t="s">
        <v>412</v>
      </c>
      <c r="B14" s="741"/>
      <c r="C14" s="741"/>
      <c r="D14" s="753" t="s">
        <v>191</v>
      </c>
      <c r="E14" s="754">
        <f>SUM(E9:E13)</f>
        <v>26000</v>
      </c>
      <c r="F14" s="748"/>
      <c r="G14" s="105"/>
      <c r="H14" s="105"/>
      <c r="I14" s="105"/>
      <c r="J14" s="105"/>
      <c r="K14" s="105"/>
      <c r="L14" s="105"/>
      <c r="M14" s="105"/>
      <c r="N14" s="105"/>
      <c r="O14" s="105"/>
    </row>
    <row r="15" spans="1:15" x14ac:dyDescent="0.2">
      <c r="A15" s="742" t="s">
        <v>234</v>
      </c>
      <c r="B15" s="743">
        <f>160000/12</f>
        <v>13333.333333333334</v>
      </c>
      <c r="C15" s="741"/>
      <c r="D15" s="751" t="s">
        <v>412</v>
      </c>
      <c r="E15" s="748"/>
      <c r="F15" s="748"/>
      <c r="G15" s="105"/>
      <c r="H15" s="105"/>
      <c r="I15" s="105"/>
      <c r="J15" s="105"/>
      <c r="K15" s="105"/>
      <c r="L15" s="105"/>
      <c r="M15" s="105"/>
      <c r="N15" s="105"/>
      <c r="O15" s="105"/>
    </row>
    <row r="16" spans="1:15" x14ac:dyDescent="0.2">
      <c r="A16" s="742" t="s">
        <v>242</v>
      </c>
      <c r="B16" s="743">
        <f>200000/12</f>
        <v>16666.666666666668</v>
      </c>
      <c r="C16" s="741"/>
      <c r="D16" s="749" t="s">
        <v>234</v>
      </c>
      <c r="E16" s="750">
        <f>160000/12</f>
        <v>13333.333333333334</v>
      </c>
      <c r="F16" s="748"/>
      <c r="G16" s="105"/>
      <c r="H16" s="105"/>
      <c r="I16" s="105"/>
      <c r="J16" s="105"/>
      <c r="K16" s="105"/>
      <c r="L16" s="105"/>
      <c r="M16" s="105"/>
      <c r="N16" s="105"/>
      <c r="O16" s="105"/>
    </row>
    <row r="17" spans="1:15" x14ac:dyDescent="0.2">
      <c r="A17" s="742" t="s">
        <v>413</v>
      </c>
      <c r="B17" s="743">
        <f>120000/12</f>
        <v>10000</v>
      </c>
      <c r="C17" s="741"/>
      <c r="D17" s="749" t="s">
        <v>242</v>
      </c>
      <c r="E17" s="750">
        <f>200000/12</f>
        <v>16666.666666666668</v>
      </c>
      <c r="F17" s="748"/>
      <c r="G17" s="105"/>
      <c r="H17" s="105"/>
      <c r="I17" s="105"/>
      <c r="J17" s="105"/>
      <c r="K17" s="105"/>
      <c r="L17" s="105"/>
      <c r="M17" s="105"/>
      <c r="N17" s="105"/>
      <c r="O17" s="105"/>
    </row>
    <row r="18" spans="1:15" x14ac:dyDescent="0.2">
      <c r="A18" s="746" t="s">
        <v>191</v>
      </c>
      <c r="B18" s="747">
        <f>SUM(B15:B17)</f>
        <v>40000</v>
      </c>
      <c r="C18" s="741"/>
      <c r="D18" s="749" t="s">
        <v>413</v>
      </c>
      <c r="E18" s="750">
        <f>120000/12</f>
        <v>10000</v>
      </c>
      <c r="F18" s="748"/>
      <c r="G18" s="105"/>
      <c r="H18" s="105"/>
      <c r="I18" s="105"/>
      <c r="J18" s="105"/>
      <c r="K18" s="105"/>
      <c r="L18" s="105"/>
      <c r="M18" s="105"/>
      <c r="N18" s="105"/>
      <c r="O18" s="105"/>
    </row>
    <row r="19" spans="1:15" x14ac:dyDescent="0.2">
      <c r="A19" s="744" t="s">
        <v>417</v>
      </c>
      <c r="B19" s="741"/>
      <c r="C19" s="741"/>
      <c r="D19" s="753" t="s">
        <v>191</v>
      </c>
      <c r="E19" s="754">
        <f>SUM(E16:E18)</f>
        <v>40000</v>
      </c>
      <c r="F19" s="748"/>
      <c r="G19" s="105"/>
      <c r="H19" s="105"/>
      <c r="I19" s="105"/>
      <c r="J19" s="105"/>
      <c r="K19" s="105"/>
      <c r="L19" s="105"/>
      <c r="M19" s="105"/>
      <c r="N19" s="105"/>
      <c r="O19" s="105"/>
    </row>
    <row r="20" spans="1:15" x14ac:dyDescent="0.2">
      <c r="A20" s="742" t="s">
        <v>415</v>
      </c>
      <c r="B20" s="757">
        <v>1000</v>
      </c>
      <c r="C20" s="741"/>
      <c r="D20" s="756" t="s">
        <v>417</v>
      </c>
      <c r="E20" s="751"/>
      <c r="F20" s="748"/>
      <c r="G20" s="105"/>
      <c r="H20" s="105"/>
      <c r="I20" s="105"/>
      <c r="J20" s="105"/>
      <c r="K20" s="105"/>
      <c r="L20" s="105"/>
      <c r="M20" s="105"/>
      <c r="N20" s="105"/>
      <c r="O20" s="105"/>
    </row>
    <row r="21" spans="1:15" x14ac:dyDescent="0.2">
      <c r="A21" s="742" t="s">
        <v>416</v>
      </c>
      <c r="B21" s="757">
        <v>1000</v>
      </c>
      <c r="C21" s="741"/>
      <c r="D21" s="749" t="s">
        <v>415</v>
      </c>
      <c r="E21" s="750">
        <v>1000</v>
      </c>
      <c r="F21" s="748"/>
      <c r="G21" s="105"/>
      <c r="H21" s="105"/>
      <c r="I21" s="105"/>
      <c r="J21" s="105"/>
      <c r="K21" s="105"/>
      <c r="L21" s="105"/>
      <c r="M21" s="105"/>
      <c r="N21" s="105"/>
      <c r="O21" s="105"/>
    </row>
    <row r="22" spans="1:15" x14ac:dyDescent="0.2">
      <c r="A22" s="742" t="s">
        <v>418</v>
      </c>
      <c r="B22" s="757">
        <v>10000</v>
      </c>
      <c r="C22" s="741"/>
      <c r="D22" s="749" t="s">
        <v>416</v>
      </c>
      <c r="E22" s="750">
        <v>1000</v>
      </c>
      <c r="F22" s="748"/>
      <c r="G22" s="105"/>
      <c r="H22" s="105"/>
      <c r="I22" s="105"/>
      <c r="J22" s="105"/>
      <c r="K22" s="105"/>
      <c r="L22" s="105"/>
      <c r="M22" s="105"/>
      <c r="N22" s="105"/>
      <c r="O22" s="105"/>
    </row>
    <row r="23" spans="1:15" x14ac:dyDescent="0.2">
      <c r="A23" s="742" t="s">
        <v>419</v>
      </c>
      <c r="B23" s="757">
        <v>3500</v>
      </c>
      <c r="C23" s="741"/>
      <c r="D23" s="749" t="s">
        <v>418</v>
      </c>
      <c r="E23" s="750">
        <v>10000</v>
      </c>
      <c r="F23" s="748"/>
      <c r="G23" s="105"/>
      <c r="H23" s="105"/>
      <c r="I23" s="105"/>
      <c r="J23" s="105"/>
      <c r="K23" s="105"/>
      <c r="L23" s="105"/>
      <c r="M23" s="105"/>
      <c r="N23" s="105"/>
      <c r="O23" s="105"/>
    </row>
    <row r="24" spans="1:15" x14ac:dyDescent="0.2">
      <c r="A24" s="746" t="s">
        <v>191</v>
      </c>
      <c r="B24" s="747">
        <f>SUM(B20:B23)</f>
        <v>15500</v>
      </c>
      <c r="C24" s="741"/>
      <c r="D24" s="749" t="s">
        <v>419</v>
      </c>
      <c r="E24" s="750">
        <v>3500</v>
      </c>
      <c r="F24" s="748"/>
      <c r="G24" s="105"/>
      <c r="H24" s="105"/>
      <c r="I24" s="105"/>
      <c r="J24" s="105"/>
      <c r="K24" s="105"/>
      <c r="L24" s="105"/>
      <c r="M24" s="105"/>
      <c r="N24" s="105"/>
      <c r="O24" s="105"/>
    </row>
    <row r="25" spans="1:15" x14ac:dyDescent="0.2">
      <c r="A25" s="741"/>
      <c r="B25" s="741"/>
      <c r="C25" s="741"/>
      <c r="D25" s="753" t="s">
        <v>191</v>
      </c>
      <c r="E25" s="754">
        <f>SUM(E21:E24)</f>
        <v>15500</v>
      </c>
      <c r="F25" s="748"/>
      <c r="G25" s="105"/>
      <c r="H25" s="105"/>
      <c r="I25" s="105"/>
      <c r="J25" s="105"/>
      <c r="K25" s="105"/>
      <c r="L25" s="105"/>
      <c r="M25" s="105"/>
      <c r="N25" s="105"/>
      <c r="O25" s="105"/>
    </row>
    <row r="26" spans="1:15" x14ac:dyDescent="0.2">
      <c r="A26" s="744" t="s">
        <v>414</v>
      </c>
      <c r="B26" s="744">
        <v>3</v>
      </c>
      <c r="C26" s="741"/>
      <c r="D26" s="748"/>
      <c r="E26" s="748"/>
      <c r="F26" s="748"/>
      <c r="G26" s="105"/>
      <c r="H26" s="105"/>
      <c r="I26" s="105"/>
      <c r="J26" s="105"/>
      <c r="K26" s="105"/>
      <c r="L26" s="105"/>
      <c r="M26" s="105"/>
      <c r="N26" s="105"/>
      <c r="O26" s="105"/>
    </row>
    <row r="27" spans="1:15" x14ac:dyDescent="0.2">
      <c r="A27" s="744" t="s">
        <v>254</v>
      </c>
      <c r="B27" s="747">
        <f>(B13+B18+B24)*B26</f>
        <v>237000</v>
      </c>
      <c r="C27" s="741"/>
      <c r="D27" s="751" t="s">
        <v>414</v>
      </c>
      <c r="E27" s="751">
        <v>3</v>
      </c>
      <c r="F27" s="748"/>
      <c r="G27" s="105"/>
      <c r="H27" s="105"/>
      <c r="I27" s="105"/>
      <c r="J27" s="105"/>
      <c r="K27" s="105"/>
      <c r="L27" s="105"/>
      <c r="M27" s="105"/>
      <c r="N27" s="105"/>
      <c r="O27" s="105"/>
    </row>
    <row r="28" spans="1:15" x14ac:dyDescent="0.2">
      <c r="A28" s="741"/>
      <c r="B28" s="741"/>
      <c r="C28" s="741"/>
      <c r="D28" s="751" t="s">
        <v>254</v>
      </c>
      <c r="E28" s="754">
        <f>(E14+E19+E25)*E27</f>
        <v>244500</v>
      </c>
      <c r="F28" s="748"/>
      <c r="G28" s="105"/>
      <c r="H28" s="105"/>
      <c r="I28" s="105"/>
      <c r="J28" s="105"/>
      <c r="K28" s="105"/>
      <c r="L28" s="105"/>
      <c r="M28" s="105"/>
      <c r="N28" s="105"/>
      <c r="O28" s="105"/>
    </row>
    <row r="29" spans="1:15" x14ac:dyDescent="0.2">
      <c r="A29" s="741"/>
      <c r="B29" s="741"/>
      <c r="C29" s="741"/>
      <c r="D29" s="748"/>
      <c r="E29" s="748"/>
      <c r="F29" s="748"/>
      <c r="G29" s="105"/>
      <c r="H29" s="105"/>
      <c r="I29" s="105"/>
      <c r="J29" s="105"/>
      <c r="K29" s="105"/>
      <c r="L29" s="105"/>
      <c r="M29" s="105"/>
      <c r="N29" s="105"/>
      <c r="O29" s="105"/>
    </row>
  </sheetData>
  <mergeCells count="5">
    <mergeCell ref="A6:O6"/>
    <mergeCell ref="A7:C7"/>
    <mergeCell ref="D7:F7"/>
    <mergeCell ref="A1:A5"/>
    <mergeCell ref="B1:O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C610B-D30D-8042-B591-B8A90B9E0D65}">
  <dimension ref="A1:L32"/>
  <sheetViews>
    <sheetView workbookViewId="0">
      <selection activeCell="E30" sqref="E30"/>
    </sheetView>
  </sheetViews>
  <sheetFormatPr baseColWidth="10" defaultRowHeight="16" x14ac:dyDescent="0.2"/>
  <cols>
    <col min="1" max="1" width="41.6640625" bestFit="1" customWidth="1"/>
    <col min="2" max="2" width="11.5" bestFit="1" customWidth="1"/>
    <col min="3" max="3" width="24.33203125" customWidth="1"/>
    <col min="7" max="7" width="14" bestFit="1" customWidth="1"/>
  </cols>
  <sheetData>
    <row r="1" spans="1:12" x14ac:dyDescent="0.2">
      <c r="A1" s="820" t="s">
        <v>421</v>
      </c>
      <c r="B1" s="823">
        <v>50000</v>
      </c>
      <c r="C1" s="824"/>
      <c r="D1" s="824"/>
      <c r="E1" s="824"/>
      <c r="F1" s="824"/>
      <c r="G1" s="824"/>
      <c r="H1" s="824"/>
      <c r="I1" s="824"/>
      <c r="J1" s="824"/>
      <c r="K1" s="824"/>
      <c r="L1" s="825"/>
    </row>
    <row r="2" spans="1:12" x14ac:dyDescent="0.2">
      <c r="A2" s="821"/>
      <c r="B2" s="826"/>
      <c r="C2" s="827"/>
      <c r="D2" s="827"/>
      <c r="E2" s="827"/>
      <c r="F2" s="827"/>
      <c r="G2" s="827"/>
      <c r="H2" s="827"/>
      <c r="I2" s="827"/>
      <c r="J2" s="827"/>
      <c r="K2" s="827"/>
      <c r="L2" s="828"/>
    </row>
    <row r="3" spans="1:12" x14ac:dyDescent="0.2">
      <c r="A3" s="821"/>
      <c r="B3" s="826"/>
      <c r="C3" s="827"/>
      <c r="D3" s="827"/>
      <c r="E3" s="827"/>
      <c r="F3" s="827"/>
      <c r="G3" s="827"/>
      <c r="H3" s="827"/>
      <c r="I3" s="827"/>
      <c r="J3" s="827"/>
      <c r="K3" s="827"/>
      <c r="L3" s="828"/>
    </row>
    <row r="4" spans="1:12" x14ac:dyDescent="0.2">
      <c r="A4" s="821"/>
      <c r="B4" s="826"/>
      <c r="C4" s="827"/>
      <c r="D4" s="827"/>
      <c r="E4" s="827"/>
      <c r="F4" s="827"/>
      <c r="G4" s="827"/>
      <c r="H4" s="827"/>
      <c r="I4" s="827"/>
      <c r="J4" s="827"/>
      <c r="K4" s="827"/>
      <c r="L4" s="828"/>
    </row>
    <row r="5" spans="1:12" x14ac:dyDescent="0.2">
      <c r="A5" s="822"/>
      <c r="B5" s="829"/>
      <c r="C5" s="830"/>
      <c r="D5" s="830"/>
      <c r="E5" s="830"/>
      <c r="F5" s="830"/>
      <c r="G5" s="830"/>
      <c r="H5" s="830"/>
      <c r="I5" s="830"/>
      <c r="J5" s="830"/>
      <c r="K5" s="830"/>
      <c r="L5" s="831"/>
    </row>
    <row r="6" spans="1:12" x14ac:dyDescent="0.2">
      <c r="A6" s="832"/>
      <c r="B6" s="833"/>
      <c r="C6" s="833"/>
      <c r="D6" s="833"/>
      <c r="E6" s="833"/>
      <c r="F6" s="833"/>
      <c r="G6" s="833"/>
      <c r="H6" s="833"/>
      <c r="I6" s="833"/>
      <c r="J6" s="833"/>
      <c r="K6" s="833"/>
      <c r="L6" s="834"/>
    </row>
    <row r="7" spans="1:12" x14ac:dyDescent="0.2">
      <c r="A7" s="835"/>
      <c r="B7" s="835"/>
      <c r="C7" s="835"/>
      <c r="D7" s="813"/>
      <c r="E7" s="813"/>
      <c r="F7" s="813"/>
      <c r="G7" s="813"/>
      <c r="H7" s="813"/>
      <c r="I7" s="813"/>
      <c r="J7" s="813"/>
      <c r="K7" s="813"/>
      <c r="L7" s="813"/>
    </row>
    <row r="8" spans="1:12" x14ac:dyDescent="0.2">
      <c r="A8" s="814" t="s">
        <v>190</v>
      </c>
      <c r="B8" s="812"/>
      <c r="C8" s="815"/>
      <c r="D8" s="836"/>
      <c r="E8" s="813"/>
      <c r="F8" s="813"/>
      <c r="G8" s="813"/>
      <c r="H8" s="813"/>
      <c r="I8" s="813"/>
      <c r="J8" s="813"/>
      <c r="K8" s="813"/>
      <c r="L8" s="813"/>
    </row>
    <row r="9" spans="1:12" x14ac:dyDescent="0.2">
      <c r="A9" s="816" t="s">
        <v>140</v>
      </c>
      <c r="B9" s="817">
        <v>0</v>
      </c>
      <c r="C9" s="814"/>
      <c r="D9" s="814" t="s">
        <v>423</v>
      </c>
      <c r="E9" s="813"/>
      <c r="F9" s="813"/>
      <c r="G9" s="813"/>
      <c r="H9" s="813"/>
      <c r="I9" s="813"/>
      <c r="J9" s="813"/>
      <c r="K9" s="813"/>
      <c r="L9" s="813"/>
    </row>
    <row r="10" spans="1:12" x14ac:dyDescent="0.2">
      <c r="A10" s="816" t="s">
        <v>427</v>
      </c>
      <c r="B10" s="817">
        <v>0</v>
      </c>
      <c r="C10" s="814">
        <v>12</v>
      </c>
      <c r="D10" s="814" t="s">
        <v>424</v>
      </c>
      <c r="E10" s="813"/>
      <c r="F10" s="813"/>
      <c r="G10" s="813"/>
      <c r="H10" s="813"/>
      <c r="I10" s="813"/>
      <c r="J10" s="813"/>
      <c r="K10" s="813"/>
      <c r="L10" s="813"/>
    </row>
    <row r="11" spans="1:12" x14ac:dyDescent="0.2">
      <c r="A11" s="818" t="s">
        <v>191</v>
      </c>
      <c r="B11" s="819"/>
      <c r="C11" s="815"/>
      <c r="D11" s="836"/>
      <c r="E11" s="813"/>
      <c r="F11" s="813"/>
      <c r="G11" s="813"/>
      <c r="H11" s="813"/>
      <c r="I11" s="813"/>
      <c r="J11" s="813"/>
      <c r="K11" s="813"/>
      <c r="L11" s="813"/>
    </row>
    <row r="12" spans="1:12" x14ac:dyDescent="0.2">
      <c r="A12" s="814" t="s">
        <v>417</v>
      </c>
      <c r="B12" s="815"/>
      <c r="C12" s="815"/>
      <c r="D12" s="836"/>
      <c r="E12" s="813"/>
      <c r="F12" s="813"/>
      <c r="G12" s="813"/>
      <c r="H12" s="813"/>
      <c r="I12" s="813"/>
      <c r="J12" s="813"/>
      <c r="K12" s="813"/>
      <c r="L12" s="813"/>
    </row>
    <row r="13" spans="1:12" x14ac:dyDescent="0.2">
      <c r="A13" s="816" t="s">
        <v>415</v>
      </c>
      <c r="B13" s="817">
        <v>2000</v>
      </c>
      <c r="C13" s="814"/>
      <c r="D13" s="814" t="s">
        <v>423</v>
      </c>
      <c r="E13" s="813"/>
      <c r="F13" s="813"/>
      <c r="G13" s="813"/>
      <c r="H13" s="813"/>
      <c r="I13" s="813"/>
      <c r="J13" s="813"/>
      <c r="K13" s="813"/>
      <c r="L13" s="813"/>
    </row>
    <row r="14" spans="1:12" x14ac:dyDescent="0.2">
      <c r="A14" s="816" t="s">
        <v>425</v>
      </c>
      <c r="B14" s="817">
        <v>1000</v>
      </c>
      <c r="C14" s="814"/>
      <c r="D14" s="814" t="s">
        <v>423</v>
      </c>
      <c r="E14" s="813"/>
      <c r="F14" s="813"/>
      <c r="G14" s="813"/>
      <c r="H14" s="813"/>
      <c r="I14" s="813"/>
      <c r="J14" s="813"/>
      <c r="K14" s="813"/>
      <c r="L14" s="813"/>
    </row>
    <row r="15" spans="1:12" x14ac:dyDescent="0.2">
      <c r="A15" s="816" t="s">
        <v>426</v>
      </c>
      <c r="B15" s="817">
        <v>8000</v>
      </c>
      <c r="C15" s="814">
        <v>2</v>
      </c>
      <c r="D15" s="814" t="s">
        <v>273</v>
      </c>
      <c r="E15" s="813"/>
      <c r="F15" s="813"/>
      <c r="G15" s="813"/>
      <c r="H15" s="813"/>
      <c r="I15" s="813"/>
      <c r="J15" s="813"/>
      <c r="K15" s="813"/>
      <c r="L15" s="813"/>
    </row>
    <row r="16" spans="1:12" x14ac:dyDescent="0.2">
      <c r="A16" s="816" t="s">
        <v>430</v>
      </c>
      <c r="B16" s="817">
        <v>1000</v>
      </c>
      <c r="C16" s="814"/>
      <c r="D16" s="814"/>
      <c r="E16" s="813"/>
      <c r="F16" s="813"/>
      <c r="G16" s="813"/>
      <c r="H16" s="813"/>
      <c r="I16" s="813"/>
      <c r="J16" s="813"/>
      <c r="K16" s="813"/>
      <c r="L16" s="813"/>
    </row>
    <row r="17" spans="1:12" x14ac:dyDescent="0.2">
      <c r="A17" s="818" t="s">
        <v>191</v>
      </c>
      <c r="B17" s="819">
        <f>SUM(B13:B16)</f>
        <v>12000</v>
      </c>
      <c r="C17" s="815"/>
      <c r="D17" s="836"/>
      <c r="E17" s="813"/>
      <c r="F17" s="813"/>
      <c r="G17" s="813"/>
      <c r="H17" s="813"/>
      <c r="I17" s="813"/>
      <c r="J17" s="813"/>
      <c r="K17" s="813"/>
      <c r="L17" s="813"/>
    </row>
    <row r="18" spans="1:12" x14ac:dyDescent="0.2">
      <c r="A18" s="815"/>
      <c r="B18" s="815"/>
      <c r="C18" s="815"/>
      <c r="D18" s="836"/>
      <c r="E18" s="813"/>
      <c r="F18" s="813"/>
      <c r="G18" s="813"/>
      <c r="H18" s="813"/>
      <c r="I18" s="813"/>
      <c r="J18" s="813"/>
      <c r="K18" s="813"/>
      <c r="L18" s="813"/>
    </row>
    <row r="19" spans="1:12" x14ac:dyDescent="0.2">
      <c r="A19" s="814" t="s">
        <v>414</v>
      </c>
      <c r="B19" s="814"/>
      <c r="C19" s="815"/>
      <c r="D19" s="836"/>
      <c r="E19" s="813"/>
      <c r="F19" s="813"/>
      <c r="G19" s="813"/>
      <c r="H19" s="813"/>
      <c r="I19" s="813"/>
      <c r="J19" s="813"/>
      <c r="K19" s="813"/>
      <c r="L19" s="813"/>
    </row>
    <row r="20" spans="1:12" x14ac:dyDescent="0.2">
      <c r="A20" s="814" t="s">
        <v>254</v>
      </c>
      <c r="B20" s="837">
        <f>B9+(B10*C10)+B13+B14+(B15*C15)+B16</f>
        <v>20000</v>
      </c>
      <c r="C20" s="815"/>
      <c r="D20" s="836"/>
      <c r="E20" s="813"/>
      <c r="F20" s="813"/>
      <c r="G20" s="813"/>
      <c r="H20" s="813"/>
      <c r="I20" s="813"/>
      <c r="J20" s="813"/>
      <c r="K20" s="813"/>
      <c r="L20" s="813"/>
    </row>
    <row r="21" spans="1:12" x14ac:dyDescent="0.2">
      <c r="A21" s="815"/>
      <c r="B21" s="815"/>
      <c r="C21" s="815"/>
      <c r="D21" s="836"/>
      <c r="E21" s="813"/>
      <c r="F21" s="813"/>
      <c r="G21" s="813"/>
      <c r="H21" s="813"/>
      <c r="I21" s="813"/>
      <c r="J21" s="813"/>
      <c r="K21" s="813"/>
      <c r="L21" s="813"/>
    </row>
    <row r="22" spans="1:12" x14ac:dyDescent="0.2">
      <c r="A22" s="814" t="s">
        <v>428</v>
      </c>
      <c r="B22" s="812" t="s">
        <v>429</v>
      </c>
      <c r="C22" s="815"/>
      <c r="D22" s="836"/>
      <c r="E22" s="813"/>
      <c r="F22" s="813"/>
      <c r="G22" s="813"/>
      <c r="H22" s="813"/>
      <c r="I22" s="813"/>
      <c r="J22" s="813"/>
      <c r="K22" s="813"/>
      <c r="L22" s="813"/>
    </row>
    <row r="32" spans="1:12" x14ac:dyDescent="0.2">
      <c r="G32" s="114"/>
    </row>
  </sheetData>
  <mergeCells count="4">
    <mergeCell ref="A1:A5"/>
    <mergeCell ref="B1:L5"/>
    <mergeCell ref="A6:L6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Moderate Model</vt:lpstr>
      <vt:lpstr>NEW Model</vt:lpstr>
      <vt:lpstr>Moderate Summary</vt:lpstr>
      <vt:lpstr>Subscription Model (2)</vt:lpstr>
      <vt:lpstr>Subscription Model</vt:lpstr>
      <vt:lpstr>Pre Seed Raise</vt:lpstr>
      <vt:lpstr>Collider on the Lot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Kunal</dc:creator>
  <cp:keywords/>
  <dc:description/>
  <cp:lastModifiedBy>Microsoft Office User</cp:lastModifiedBy>
  <cp:revision/>
  <dcterms:created xsi:type="dcterms:W3CDTF">2015-08-11T03:55:45Z</dcterms:created>
  <dcterms:modified xsi:type="dcterms:W3CDTF">2023-09-25T20:04:31Z</dcterms:modified>
  <cp:category/>
  <cp:contentStatus/>
</cp:coreProperties>
</file>